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updateLinks="never" codeName="Questa_cartella_di_lavoro"/>
  <mc:AlternateContent xmlns:mc="http://schemas.openxmlformats.org/markup-compatibility/2006">
    <mc:Choice Requires="x15">
      <x15ac:absPath xmlns:x15ac="http://schemas.microsoft.com/office/spreadsheetml/2010/11/ac" url="C:\Users\mbaldissin\Downloads\"/>
    </mc:Choice>
  </mc:AlternateContent>
  <xr:revisionPtr revIDLastSave="0" documentId="13_ncr:1_{52D76EF2-544D-4F89-80B2-8885CCD3CCEF}" xr6:coauthVersionLast="36" xr6:coauthVersionMax="36" xr10:uidLastSave="{00000000-0000-0000-0000-000000000000}"/>
  <bookViews>
    <workbookView xWindow="0" yWindow="0" windowWidth="20490" windowHeight="6630" xr2:uid="{00000000-000D-0000-FFFF-FFFF00000000}"/>
  </bookViews>
  <sheets>
    <sheet name="Premessa" sheetId="9" r:id="rId1"/>
    <sheet name="Interfaccia" sheetId="12" r:id="rId2"/>
    <sheet name="Relazioni di calcolo" sheetId="6" r:id="rId3"/>
    <sheet name="Utilità" sheetId="11" state="hidden" r:id="rId4"/>
    <sheet name="Gas tecnici" sheetId="2" state="hidden" r:id="rId5"/>
    <sheet name="Dati" sheetId="13" state="hidden" r:id="rId6"/>
  </sheets>
  <externalReferences>
    <externalReference r:id="rId7"/>
  </externalReferences>
  <definedNames>
    <definedName name="_xlnm.Print_Area" localSheetId="4">'Gas tecnici'!$A$1:$I$29</definedName>
    <definedName name="_xlnm.Print_Area" localSheetId="1">Interfaccia!$A$1:$J$95</definedName>
    <definedName name="_xlnm.Print_Area" localSheetId="0">Premessa!$A$1:$H$97</definedName>
    <definedName name="_xlnm.Print_Area" localSheetId="2">'Relazioni di calcolo'!$A$1:$H$281</definedName>
    <definedName name="_xlnm.Print_Area" localSheetId="3">Utilità!$A$1:$H$111</definedName>
  </definedNames>
  <calcPr calcId="191029" iterate="1"/>
</workbook>
</file>

<file path=xl/calcChain.xml><?xml version="1.0" encoding="utf-8"?>
<calcChain xmlns="http://schemas.openxmlformats.org/spreadsheetml/2006/main">
  <c r="H20" i="12" l="1"/>
  <c r="H45" i="12" l="1"/>
  <c r="H43" i="12"/>
  <c r="B144" i="6" l="1"/>
  <c r="B94" i="6" l="1"/>
  <c r="B92" i="6" s="1"/>
  <c r="B143" i="6" s="1"/>
  <c r="B140" i="6" s="1"/>
  <c r="B98" i="6"/>
  <c r="B31" i="12" l="1"/>
  <c r="B29" i="12" l="1"/>
  <c r="B103" i="6" l="1"/>
  <c r="B102" i="6" s="1"/>
  <c r="B88" i="6" l="1"/>
  <c r="B84" i="6"/>
  <c r="H47" i="12" l="1"/>
  <c r="H53" i="12"/>
  <c r="H49" i="12"/>
  <c r="B227" i="6" l="1"/>
  <c r="B281" i="6" s="1"/>
  <c r="B280" i="6" s="1"/>
  <c r="B133" i="6"/>
  <c r="H24" i="12" l="1"/>
  <c r="B134" i="6"/>
  <c r="B83" i="6" l="1"/>
  <c r="B78" i="6" s="1"/>
  <c r="B112" i="6"/>
  <c r="B12" i="6"/>
  <c r="B10" i="6"/>
  <c r="B129" i="6"/>
  <c r="F29" i="2" l="1"/>
  <c r="F20" i="2"/>
  <c r="F8" i="2"/>
  <c r="B176" i="6" l="1"/>
  <c r="B206" i="6" l="1"/>
  <c r="B7" i="6" l="1"/>
  <c r="G7" i="6" s="1"/>
  <c r="B27" i="6" l="1"/>
  <c r="B50" i="6"/>
  <c r="B31" i="6"/>
  <c r="B55" i="6"/>
  <c r="B61" i="6"/>
  <c r="B53" i="6"/>
  <c r="B36" i="6"/>
  <c r="B29" i="6"/>
  <c r="B51" i="6"/>
  <c r="B28" i="6"/>
  <c r="B48" i="6" l="1"/>
  <c r="B80" i="6" s="1"/>
  <c r="B57" i="6"/>
  <c r="B37" i="6"/>
  <c r="B22" i="6" s="1"/>
  <c r="B46" i="6" l="1"/>
  <c r="B111" i="6" s="1"/>
  <c r="H35" i="12" s="1"/>
  <c r="B205" i="6" l="1"/>
  <c r="B203" i="6" s="1"/>
  <c r="B215" i="6" s="1"/>
  <c r="B213" i="6" s="1"/>
  <c r="B109" i="6"/>
  <c r="H37" i="12" s="1"/>
  <c r="H39" i="12" l="1"/>
  <c r="B128" i="6"/>
  <c r="B124" i="6" s="1"/>
  <c r="B164" i="6" s="1"/>
  <c r="B263" i="6"/>
  <c r="B261" i="6" s="1"/>
  <c r="B224" i="6"/>
  <c r="B222" i="6" s="1"/>
  <c r="B229" i="6" s="1"/>
  <c r="B270" i="6" l="1"/>
  <c r="B268" i="6" l="1"/>
  <c r="B279" i="6"/>
  <c r="B277" i="6" s="1"/>
  <c r="B158" i="6"/>
  <c r="B178" i="6"/>
  <c r="H59" i="12" l="1"/>
  <c r="H62" i="12" s="1"/>
  <c r="B166" i="6"/>
  <c r="B177" i="6"/>
  <c r="B174" i="6" s="1"/>
  <c r="H60" i="12" l="1"/>
  <c r="H64" i="12"/>
  <c r="H83" i="12" s="1"/>
  <c r="H70" i="12" l="1"/>
  <c r="H75" i="12" s="1"/>
  <c r="H81" i="12"/>
  <c r="H65" i="12"/>
  <c r="H67" i="12"/>
  <c r="I67" i="12" s="1"/>
  <c r="H66" i="12"/>
  <c r="H71" i="12" l="1"/>
  <c r="I75" i="12" l="1"/>
  <c r="B85" i="12" l="1"/>
  <c r="H85" i="12"/>
  <c r="I85" i="12" s="1"/>
  <c r="B89" i="12"/>
</calcChain>
</file>

<file path=xl/sharedStrings.xml><?xml version="1.0" encoding="utf-8"?>
<sst xmlns="http://schemas.openxmlformats.org/spreadsheetml/2006/main" count="488" uniqueCount="326">
  <si>
    <t>Pa</t>
  </si>
  <si>
    <t>pressione critica</t>
  </si>
  <si>
    <t>dove:</t>
  </si>
  <si>
    <t>pressione atmosferica dell’ambiente considerato</t>
  </si>
  <si>
    <t>p =</t>
  </si>
  <si>
    <t>γ =</t>
  </si>
  <si>
    <t>indice politropico dell’espansione adiabatica (rapporto tra i calori specifici)</t>
  </si>
  <si>
    <t>M =</t>
  </si>
  <si>
    <t>kg/kmol</t>
  </si>
  <si>
    <t>R =</t>
  </si>
  <si>
    <t>J/(kmol∙K)</t>
  </si>
  <si>
    <t>costante universale dei gas</t>
  </si>
  <si>
    <t>kg/s</t>
  </si>
  <si>
    <t>S =</t>
  </si>
  <si>
    <t>T =</t>
  </si>
  <si>
    <t>K</t>
  </si>
  <si>
    <t xml:space="preserve">pressione assoluta all’interno del contenitore (sistema di contenimento) nel punto di emissione </t>
  </si>
  <si>
    <t>%</t>
  </si>
  <si>
    <t>con</t>
  </si>
  <si>
    <t>s</t>
  </si>
  <si>
    <t>pressione assoluta all’interno del contenitore (sistema di contenimento) nel punto di emissione</t>
  </si>
  <si>
    <t>ric/h</t>
  </si>
  <si>
    <t>-</t>
  </si>
  <si>
    <t>Azoto</t>
  </si>
  <si>
    <t>Anidride carbonica</t>
  </si>
  <si>
    <t>Argon</t>
  </si>
  <si>
    <t>(cp/cv)</t>
  </si>
  <si>
    <t xml:space="preserve">indice politropico dell’espansione adiabatica ꝩ </t>
  </si>
  <si>
    <t>°C</t>
  </si>
  <si>
    <t>bar</t>
  </si>
  <si>
    <t>Tipico diagramma di fase, con indicato il punto triplo all'intersezione dei tre campi di esistenza dello stato solido, liquido e gassoso (fonte: Wikipedia).</t>
  </si>
  <si>
    <t>velocità:</t>
  </si>
  <si>
    <t xml:space="preserve">Scopo </t>
  </si>
  <si>
    <t>Metodo di calcolo</t>
  </si>
  <si>
    <t>Bibliografia</t>
  </si>
  <si>
    <t>Portata di emissione di liquido che evapora completamente nell'emissione</t>
  </si>
  <si>
    <t>portata di evaporazione del liquido</t>
  </si>
  <si>
    <t>coefficiente di efflusso (adimensionale) che è una caratteristica delle aperture di emissione e tiene conto degli effetti della turbolenza e della viscosità, tipicamente da 0,50 a 0,75 per gli orifizi irregolari e da 0,95 a 0,99 per gli orifizi circolari</t>
  </si>
  <si>
    <t xml:space="preserve">sezione dell’apertura (foro), attraverso la quale il fluido è emesso </t>
  </si>
  <si>
    <t xml:space="preserve">massa volumica del liquido </t>
  </si>
  <si>
    <t>è una funzione della lunghezza del percorso di fuoriuscita, cioè dall’interno, dove la sostanza è allo stato liquido, all’esterno, dove la sostanza può essere allo stato di vapore + nebbia + liquido, ricavato dal diagramma di pag. 209 della Guida CEI 31-35:2012</t>
  </si>
  <si>
    <t>Esempi tipici di liquidi che evaporano nell'emissione sono: l’emissione di un liquido che, all’interno del sistema di contenimento, si trova ad una temperatura superiore alla sua temperatura di ebollizione (surriscaldato), l’emissione di un gas liquefatto perché compresso (es. GPL), l’emissione di un gas liquido perché refrigerato (GNL). I liquidi come il gas di petrolio liquefatto (GPL), potrebbero comprendere fasi gassose e liquide o immediatamente prima dell’orifizio di emissione oppure dopo l’orifizio di emissione attraverso una varietà di interazioni termodinamiche oppure meccaniche. Questa circostanza potrebbe inoltre determinare lo sgocciolamento e/o la formazione di una pozza che risulterebbe in un ulteriore evaporazione di liquido che contribuirebbe alla formazione della nube di vapore.</t>
  </si>
  <si>
    <t>f(l) =</t>
  </si>
  <si>
    <t>pressione assoluta all’interno del contenitore nel punto di emissione</t>
  </si>
  <si>
    <t>pressione assoluta subito dopo l’uscita dal contenitore</t>
  </si>
  <si>
    <t>Emissioni bi-fase (emissione combinata di gas e liquido)</t>
  </si>
  <si>
    <t>(0,1 m)</t>
  </si>
  <si>
    <t>liquida</t>
  </si>
  <si>
    <t>gas</t>
  </si>
  <si>
    <t>Ventilazione dell'ambiente</t>
  </si>
  <si>
    <t>(immagini tratte dalla norma CEI EN 60079-10-1:2016)</t>
  </si>
  <si>
    <t>(Immagine tratta da IGC Doc 80/014/E - European Industrial Gases Association AISBL)</t>
  </si>
  <si>
    <t>Contenitori - possibili sorgenti di emissione di gas</t>
  </si>
  <si>
    <r>
      <t>Variazioni della pressione al variare della temperatura dei recipienti, riempiti con un coefficiente di 0,75 kg di CO</t>
    </r>
    <r>
      <rPr>
        <vertAlign val="subscript"/>
        <sz val="10"/>
        <color theme="1"/>
        <rFont val="Arial"/>
        <family val="2"/>
      </rPr>
      <t>2</t>
    </r>
    <r>
      <rPr>
        <sz val="10"/>
        <color theme="1"/>
        <rFont val="Arial"/>
        <family val="2"/>
      </rPr>
      <t xml:space="preserve"> per litro di capacità del recipiente (rif. Precauzione n. 04 del 11.2003, Federchimica - Assogastecnici)</t>
    </r>
  </si>
  <si>
    <t>Temperatura °C</t>
  </si>
  <si>
    <t>Pressione assoluta in bar</t>
  </si>
  <si>
    <t>In generale un gas rilasciato in un ambiente confinato viene miscelato con l’aria a causa dell’azione del getto di fuoriuscita dal contenimento, della differente densità rispetto all’aria e della turbolenza dovuta alla presenza di ricambi d’aria dall’esterno (naturali o forzati).</t>
  </si>
  <si>
    <t>kg</t>
  </si>
  <si>
    <t>Schematizzazione della transizione di concentrazione di un gas in ambiente chiuso</t>
  </si>
  <si>
    <t>Diagramma di fase</t>
  </si>
  <si>
    <t>B.7.2.3 Portata di emissione di gas o vapore</t>
  </si>
  <si>
    <t>B.7.2.3.2 Portata di emissione di gas con velocità di emissione subsonica (non choked gas velocity)</t>
  </si>
  <si>
    <t xml:space="preserve">portata massica di emissione di gas o vapore </t>
  </si>
  <si>
    <t>pressione all’interno del contenimento</t>
  </si>
  <si>
    <t>indice politropico dell’espansione adiabatica oppure rapporto tra i calori specifici (adimensionale)</t>
  </si>
  <si>
    <t>Z =</t>
  </si>
  <si>
    <t>fattore di comprimibilità (adimensionale) approssimato valido per basse e medie pressioni (per pressioni alte, per esempio sopra i 50 bar, dovrebbe essere applicato il fattore di comprimibilità esatto)</t>
  </si>
  <si>
    <t xml:space="preserve">pressione nell'ambiente esterno al contenimento, es. pressione atmosferica (101.325 Pa) </t>
  </si>
  <si>
    <t>B.7.2.3.3 Portata di emissione di gas con velocità di emissione sonica (choked gas velocity)</t>
  </si>
  <si>
    <t>coefficiente di efflusso (adimensionale), tipicamente da 0,5 a 0,75 per orifizi irregolari e da 0,95 a 0,99 per orifizi circolari</t>
  </si>
  <si>
    <t>fattore di comprimibilità (adimensionale) approssimato valido per bsse e medie pressioni (per pressioni alte, per esempio sopra i 50 bar, dovrebbe essere applicato il fattore di comprimibilità esatto)</t>
  </si>
  <si>
    <t>(da M. Marigo, Rischio atmosfere esplosive ATEX. Classificazione, valutazione, prevenzione e protezione, III edizione, IPSOA Sicurezza sul lavoro)</t>
  </si>
  <si>
    <r>
      <t>Anidride carbonica - CO</t>
    </r>
    <r>
      <rPr>
        <b/>
        <vertAlign val="subscript"/>
        <sz val="11"/>
        <color theme="1"/>
        <rFont val="Arial"/>
        <family val="2"/>
      </rPr>
      <t>2</t>
    </r>
  </si>
  <si>
    <t>dewar</t>
  </si>
  <si>
    <t>J/kg</t>
  </si>
  <si>
    <t>A Elementi di tenuta con parti fisse:</t>
  </si>
  <si>
    <t>B Elementi di tenuta con parti in movimento a bassa velocità:</t>
  </si>
  <si>
    <t>C Elementi di tenuta con parti in movimento ad alta velocità:</t>
  </si>
  <si>
    <t>D Valvole manuali e automatiche On-Off:</t>
  </si>
  <si>
    <t>E Valvole di regolazione automatica:</t>
  </si>
  <si>
    <t xml:space="preserve"> </t>
  </si>
  <si>
    <t>In alternativa:</t>
  </si>
  <si>
    <t>a1  flange con guarnizione in fibra compressa o similari</t>
  </si>
  <si>
    <t>a2  flange con guarnizione avvolta a spirale o similari</t>
  </si>
  <si>
    <t>a3  connessioni ad anello (ring joint)</t>
  </si>
  <si>
    <t>a4  giunti filettati maschio-femmina</t>
  </si>
  <si>
    <t>a5  connessioni di piccolo diametro fino a 50 mm</t>
  </si>
  <si>
    <t>b1  tenute a pacchetto di alberi di valvole</t>
  </si>
  <si>
    <t>b2  valvole di scarico senza guarnizione tra sede e otturatore</t>
  </si>
  <si>
    <t>c1  pompe e compressori</t>
  </si>
  <si>
    <r>
      <t xml:space="preserve">d1  valvole per uso generale su tubazione D </t>
    </r>
    <r>
      <rPr>
        <sz val="9"/>
        <color theme="1"/>
        <rFont val="Arial Narrow"/>
        <family val="2"/>
      </rPr>
      <t>≤</t>
    </r>
    <r>
      <rPr>
        <i/>
        <sz val="9"/>
        <color theme="1"/>
        <rFont val="Arial Narrow"/>
        <family val="2"/>
      </rPr>
      <t xml:space="preserve"> 150 mm</t>
    </r>
  </si>
  <si>
    <r>
      <t xml:space="preserve">d2  valvole per uso generale su tubazione D </t>
    </r>
    <r>
      <rPr>
        <sz val="9"/>
        <color theme="1"/>
        <rFont val="Arial Narrow"/>
        <family val="2"/>
      </rPr>
      <t>&gt;</t>
    </r>
    <r>
      <rPr>
        <i/>
        <sz val="9"/>
        <color theme="1"/>
        <rFont val="Arial Narrow"/>
        <family val="2"/>
      </rPr>
      <t xml:space="preserve"> 150 mm</t>
    </r>
  </si>
  <si>
    <t>e1  con tenuta a baderna</t>
  </si>
  <si>
    <t>e2  con tenuta a soffietto</t>
  </si>
  <si>
    <t>a1  intercettazione automatica da dispositivi rilevatori</t>
  </si>
  <si>
    <t>b1  possibili perdite controllate visivamente da persona addestrata</t>
  </si>
  <si>
    <t xml:space="preserve">c1  intercettazione manuale da un posto costantemente presidiato </t>
  </si>
  <si>
    <t>d1  dattività sottoposte solamente a generica sorveglianza</t>
  </si>
  <si>
    <t>e1  attività non presidiate</t>
  </si>
  <si>
    <t>Selezionare</t>
  </si>
  <si>
    <r>
      <t>m</t>
    </r>
    <r>
      <rPr>
        <vertAlign val="superscript"/>
        <sz val="9"/>
        <color theme="1"/>
        <rFont val="Arial Narrow"/>
        <family val="2"/>
      </rPr>
      <t>3</t>
    </r>
    <r>
      <rPr>
        <sz val="9"/>
        <color theme="1"/>
        <rFont val="Arial Narrow"/>
        <family val="2"/>
      </rPr>
      <t>/h</t>
    </r>
  </si>
  <si>
    <r>
      <t>mm</t>
    </r>
    <r>
      <rPr>
        <vertAlign val="superscript"/>
        <sz val="9"/>
        <color theme="1"/>
        <rFont val="Arial Narrow"/>
        <family val="2"/>
      </rPr>
      <t>2</t>
    </r>
  </si>
  <si>
    <t>Selezionare il componente soggetto a guasto:</t>
  </si>
  <si>
    <t>Selezionare il tempo di rilascio convenzionale:</t>
  </si>
  <si>
    <t>d3  valvole con &gt; 1 manovre/gg su tubazione di qualunque D</t>
  </si>
  <si>
    <t>Ulteriori valutazione inerenti l'anidride carbonica</t>
  </si>
  <si>
    <r>
      <t xml:space="preserve">La velocità di emissione del gas è sonica (nel gergo, choked) se la pressione all’interno del contenitore di gas è più alta della pressione critica </t>
    </r>
    <r>
      <rPr>
        <i/>
        <sz val="10"/>
        <rFont val="Arial Narrow"/>
        <family val="2"/>
      </rPr>
      <t>p</t>
    </r>
    <r>
      <rPr>
        <vertAlign val="subscript"/>
        <sz val="10"/>
        <rFont val="Arial Narrow"/>
        <family val="2"/>
      </rPr>
      <t>c</t>
    </r>
    <r>
      <rPr>
        <sz val="10"/>
        <rFont val="Arial Narrow"/>
        <family val="2"/>
      </rPr>
      <t xml:space="preserve">. La pressione critica è determinata mediante la seguente equazione </t>
    </r>
    <r>
      <rPr>
        <sz val="10"/>
        <color indexed="12"/>
        <rFont val="Arial Narrow"/>
        <family val="2"/>
      </rPr>
      <t>(B.2)</t>
    </r>
    <r>
      <rPr>
        <sz val="10"/>
        <rFont val="Arial Narrow"/>
        <family val="2"/>
      </rPr>
      <t xml:space="preserve">: </t>
    </r>
  </si>
  <si>
    <r>
      <t>p</t>
    </r>
    <r>
      <rPr>
        <i/>
        <vertAlign val="subscript"/>
        <sz val="10"/>
        <rFont val="Arial Narrow"/>
        <family val="2"/>
      </rPr>
      <t xml:space="preserve">c </t>
    </r>
    <r>
      <rPr>
        <i/>
        <sz val="10"/>
        <rFont val="Arial Narrow"/>
        <family val="2"/>
      </rPr>
      <t>=</t>
    </r>
  </si>
  <si>
    <r>
      <t>p</t>
    </r>
    <r>
      <rPr>
        <i/>
        <vertAlign val="subscript"/>
        <sz val="10"/>
        <rFont val="Arial Narrow"/>
        <family val="2"/>
      </rPr>
      <t>a</t>
    </r>
    <r>
      <rPr>
        <i/>
        <sz val="10"/>
        <rFont val="Arial Narrow"/>
        <family val="2"/>
      </rPr>
      <t xml:space="preserve"> =</t>
    </r>
  </si>
  <si>
    <r>
      <t>(c</t>
    </r>
    <r>
      <rPr>
        <vertAlign val="subscript"/>
        <sz val="10"/>
        <rFont val="Arial Narrow"/>
        <family val="2"/>
      </rPr>
      <t>p</t>
    </r>
    <r>
      <rPr>
        <sz val="10"/>
        <rFont val="Arial Narrow"/>
        <family val="2"/>
      </rPr>
      <t>/c</t>
    </r>
    <r>
      <rPr>
        <vertAlign val="subscript"/>
        <sz val="10"/>
        <rFont val="Arial Narrow"/>
        <family val="2"/>
      </rPr>
      <t>v</t>
    </r>
    <r>
      <rPr>
        <sz val="10"/>
        <rFont val="Arial Narrow"/>
        <family val="2"/>
      </rPr>
      <t>)</t>
    </r>
  </si>
  <si>
    <r>
      <t xml:space="preserve">Per il gas in esame, la velocità di emissione sub-sonica è una velocità di emissione inferiore alla velocità del suono. La portata di emissione di gas da un contenitore, se la velocità di emissione è sub-sonica, può essere stimata per mezzo della seguente approssimazione </t>
    </r>
    <r>
      <rPr>
        <sz val="10"/>
        <color indexed="12"/>
        <rFont val="Arial Narrow"/>
        <family val="2"/>
      </rPr>
      <t>(B.3)</t>
    </r>
    <r>
      <rPr>
        <sz val="10"/>
        <rFont val="Arial Narrow"/>
        <family val="2"/>
      </rPr>
      <t>:</t>
    </r>
  </si>
  <si>
    <r>
      <t>W</t>
    </r>
    <r>
      <rPr>
        <vertAlign val="subscript"/>
        <sz val="10"/>
        <rFont val="Arial Narrow"/>
        <family val="2"/>
      </rPr>
      <t>g</t>
    </r>
    <r>
      <rPr>
        <i/>
        <sz val="10"/>
        <rFont val="Arial Narrow"/>
        <family val="2"/>
      </rPr>
      <t xml:space="preserve"> =</t>
    </r>
  </si>
  <si>
    <r>
      <t>C</t>
    </r>
    <r>
      <rPr>
        <vertAlign val="subscript"/>
        <sz val="10"/>
        <rFont val="Arial Narrow"/>
        <family val="2"/>
      </rPr>
      <t>d</t>
    </r>
    <r>
      <rPr>
        <i/>
        <sz val="10"/>
        <rFont val="Arial Narrow"/>
        <family val="2"/>
      </rPr>
      <t xml:space="preserve"> =</t>
    </r>
  </si>
  <si>
    <r>
      <t>m</t>
    </r>
    <r>
      <rPr>
        <vertAlign val="superscript"/>
        <sz val="10"/>
        <rFont val="Arial Narrow"/>
        <family val="2"/>
      </rPr>
      <t>2</t>
    </r>
  </si>
  <si>
    <r>
      <t>γ</t>
    </r>
    <r>
      <rPr>
        <sz val="15"/>
        <rFont val="Arial Narrow"/>
        <family val="2"/>
      </rPr>
      <t xml:space="preserve"> </t>
    </r>
    <r>
      <rPr>
        <sz val="10"/>
        <rFont val="Arial Narrow"/>
        <family val="2"/>
      </rPr>
      <t>=</t>
    </r>
  </si>
  <si>
    <r>
      <t>p</t>
    </r>
    <r>
      <rPr>
        <vertAlign val="subscript"/>
        <sz val="10"/>
        <rFont val="Arial Narrow"/>
        <family val="2"/>
      </rPr>
      <t>a</t>
    </r>
    <r>
      <rPr>
        <i/>
        <sz val="10"/>
        <rFont val="Arial Narrow"/>
        <family val="2"/>
      </rPr>
      <t xml:space="preserve"> =</t>
    </r>
  </si>
  <si>
    <r>
      <t xml:space="preserve">Per il gas, la velocità di emissione sonica (vedere B.7.2.3) è equivalente alla velocità del suono. Questa è la massima velocità di emissione teorica. La portata di emissione di gas da un contenitore, se la velocità di emissione è sonica, può essere stimata per mezzo delle seguenti approssimazioni </t>
    </r>
    <r>
      <rPr>
        <sz val="10"/>
        <color indexed="12"/>
        <rFont val="Arial Narrow"/>
        <family val="2"/>
      </rPr>
      <t>(B.4)</t>
    </r>
    <r>
      <rPr>
        <sz val="10"/>
        <rFont val="Arial Narrow"/>
        <family val="2"/>
      </rPr>
      <t>:</t>
    </r>
  </si>
  <si>
    <r>
      <t xml:space="preserve">Quando si ha la certezza che il liquido evapori tutto nell’emissione (come può avvenire nelle emissioni dirette da un orifizio o un foro), la portata di evaporazione </t>
    </r>
    <r>
      <rPr>
        <i/>
        <sz val="10"/>
        <rFont val="Arial Narrow"/>
        <family val="2"/>
      </rPr>
      <t>W</t>
    </r>
    <r>
      <rPr>
        <vertAlign val="subscript"/>
        <sz val="10"/>
        <rFont val="Arial Narrow"/>
        <family val="2"/>
      </rPr>
      <t>e</t>
    </r>
    <r>
      <rPr>
        <sz val="10"/>
        <rFont val="Arial Narrow"/>
        <family val="2"/>
      </rPr>
      <t xml:space="preserve"> può essere considerata uguale alla portata totale (liquido + vapore + nebbia) </t>
    </r>
    <r>
      <rPr>
        <i/>
        <sz val="10"/>
        <rFont val="Arial Narrow"/>
        <family val="2"/>
      </rPr>
      <t>W</t>
    </r>
    <r>
      <rPr>
        <vertAlign val="subscript"/>
        <sz val="10"/>
        <rFont val="Arial Narrow"/>
        <family val="2"/>
      </rPr>
      <t>t</t>
    </r>
    <r>
      <rPr>
        <sz val="10"/>
        <rFont val="Arial Narrow"/>
        <family val="2"/>
      </rPr>
      <t xml:space="preserve"> calcolata come segue</t>
    </r>
    <r>
      <rPr>
        <sz val="10"/>
        <color rgb="FF008000"/>
        <rFont val="Arial Narrow"/>
        <family val="2"/>
      </rPr>
      <t xml:space="preserve"> </t>
    </r>
    <r>
      <rPr>
        <sz val="10"/>
        <color rgb="FF0033CC"/>
        <rFont val="Arial Narrow"/>
        <family val="2"/>
      </rPr>
      <t>[f.GB.4.2-1]</t>
    </r>
    <r>
      <rPr>
        <sz val="10"/>
        <rFont val="Arial Narrow"/>
        <family val="2"/>
      </rPr>
      <t>:</t>
    </r>
  </si>
  <si>
    <r>
      <t>W</t>
    </r>
    <r>
      <rPr>
        <vertAlign val="subscript"/>
        <sz val="10"/>
        <rFont val="Arial Narrow"/>
        <family val="2"/>
      </rPr>
      <t xml:space="preserve">e </t>
    </r>
    <r>
      <rPr>
        <i/>
        <sz val="10"/>
        <rFont val="Arial Narrow"/>
        <family val="2"/>
      </rPr>
      <t>=</t>
    </r>
  </si>
  <si>
    <r>
      <t>ρ</t>
    </r>
    <r>
      <rPr>
        <vertAlign val="subscript"/>
        <sz val="10"/>
        <rFont val="Arial Narrow"/>
        <family val="2"/>
      </rPr>
      <t>liq</t>
    </r>
    <r>
      <rPr>
        <i/>
        <sz val="10"/>
        <rFont val="Arial Narrow"/>
        <family val="2"/>
      </rPr>
      <t xml:space="preserve"> =</t>
    </r>
  </si>
  <si>
    <r>
      <t>kg/m</t>
    </r>
    <r>
      <rPr>
        <vertAlign val="superscript"/>
        <sz val="10"/>
        <rFont val="Arial Narrow"/>
        <family val="2"/>
      </rPr>
      <t>3</t>
    </r>
  </si>
  <si>
    <r>
      <t>p</t>
    </r>
    <r>
      <rPr>
        <vertAlign val="subscript"/>
        <sz val="10"/>
        <rFont val="Arial Narrow"/>
        <family val="2"/>
      </rPr>
      <t>0</t>
    </r>
    <r>
      <rPr>
        <i/>
        <sz val="10"/>
        <rFont val="Arial Narrow"/>
        <family val="2"/>
      </rPr>
      <t xml:space="preserve"> =</t>
    </r>
  </si>
  <si>
    <r>
      <t>m</t>
    </r>
    <r>
      <rPr>
        <vertAlign val="superscript"/>
        <sz val="10"/>
        <rFont val="Arial Narrow"/>
        <family val="2"/>
      </rPr>
      <t>3</t>
    </r>
    <r>
      <rPr>
        <sz val="10"/>
        <rFont val="Arial Narrow"/>
        <family val="2"/>
      </rPr>
      <t>/s</t>
    </r>
  </si>
  <si>
    <r>
      <t>ρ</t>
    </r>
    <r>
      <rPr>
        <i/>
        <vertAlign val="subscript"/>
        <sz val="10"/>
        <rFont val="Arial Narrow"/>
        <family val="2"/>
      </rPr>
      <t>gas</t>
    </r>
    <r>
      <rPr>
        <i/>
        <sz val="10"/>
        <rFont val="Arial Narrow"/>
        <family val="2"/>
      </rPr>
      <t xml:space="preserve"> =</t>
    </r>
  </si>
  <si>
    <r>
      <t>m</t>
    </r>
    <r>
      <rPr>
        <vertAlign val="superscript"/>
        <sz val="10"/>
        <rFont val="Arial Narrow"/>
        <family val="2"/>
      </rPr>
      <t>3</t>
    </r>
  </si>
  <si>
    <r>
      <t xml:space="preserve">massa molare del gas </t>
    </r>
    <r>
      <rPr>
        <i/>
        <sz val="9"/>
        <color theme="1"/>
        <rFont val="Arial Narrow"/>
        <family val="2"/>
      </rPr>
      <t>M</t>
    </r>
  </si>
  <si>
    <r>
      <t xml:space="preserve">massa volumica del gas o vapore espanso </t>
    </r>
    <r>
      <rPr>
        <i/>
        <sz val="9"/>
        <color theme="1"/>
        <rFont val="Arial Narrow"/>
        <family val="2"/>
      </rPr>
      <t>ρ</t>
    </r>
    <r>
      <rPr>
        <vertAlign val="subscript"/>
        <sz val="9"/>
        <color theme="1"/>
        <rFont val="Arial Narrow"/>
        <family val="2"/>
      </rPr>
      <t>gas</t>
    </r>
  </si>
  <si>
    <r>
      <t>kg/m</t>
    </r>
    <r>
      <rPr>
        <vertAlign val="superscript"/>
        <sz val="9"/>
        <color theme="1"/>
        <rFont val="Arial Narrow"/>
        <family val="2"/>
      </rPr>
      <t>3</t>
    </r>
  </si>
  <si>
    <r>
      <t xml:space="preserve">massa volumica del liquido </t>
    </r>
    <r>
      <rPr>
        <i/>
        <sz val="9"/>
        <color theme="1"/>
        <rFont val="Arial Narrow"/>
        <family val="2"/>
      </rPr>
      <t>ρ</t>
    </r>
    <r>
      <rPr>
        <vertAlign val="subscript"/>
        <sz val="9"/>
        <color theme="1"/>
        <rFont val="Arial Narrow"/>
        <family val="2"/>
      </rPr>
      <t>liq</t>
    </r>
  </si>
  <si>
    <r>
      <t xml:space="preserve">temperatura critica </t>
    </r>
    <r>
      <rPr>
        <i/>
        <sz val="9"/>
        <color theme="1"/>
        <rFont val="Arial Narrow"/>
        <family val="2"/>
      </rPr>
      <t>T</t>
    </r>
    <r>
      <rPr>
        <vertAlign val="subscript"/>
        <sz val="9"/>
        <color theme="1"/>
        <rFont val="Arial Narrow"/>
        <family val="2"/>
      </rPr>
      <t>c</t>
    </r>
  </si>
  <si>
    <r>
      <t xml:space="preserve">pressione critica </t>
    </r>
    <r>
      <rPr>
        <i/>
        <sz val="9"/>
        <color theme="1"/>
        <rFont val="Arial Narrow"/>
        <family val="2"/>
      </rPr>
      <t>p</t>
    </r>
    <r>
      <rPr>
        <vertAlign val="subscript"/>
        <sz val="9"/>
        <color theme="1"/>
        <rFont val="Arial Narrow"/>
        <family val="2"/>
      </rPr>
      <t>c</t>
    </r>
  </si>
  <si>
    <r>
      <t>densità relativa all'aria (</t>
    </r>
    <r>
      <rPr>
        <i/>
        <sz val="9"/>
        <color theme="1"/>
        <rFont val="Arial Narrow"/>
        <family val="2"/>
      </rPr>
      <t>ρ</t>
    </r>
    <r>
      <rPr>
        <vertAlign val="subscript"/>
        <sz val="9"/>
        <color theme="1"/>
        <rFont val="Arial Narrow"/>
        <family val="2"/>
      </rPr>
      <t>0gas</t>
    </r>
    <r>
      <rPr>
        <sz val="9"/>
        <color theme="1"/>
        <rFont val="Arial Narrow"/>
        <family val="2"/>
      </rPr>
      <t xml:space="preserve"> / </t>
    </r>
    <r>
      <rPr>
        <i/>
        <sz val="9"/>
        <color theme="1"/>
        <rFont val="Arial Narrow"/>
        <family val="2"/>
      </rPr>
      <t>ρ</t>
    </r>
    <r>
      <rPr>
        <vertAlign val="subscript"/>
        <sz val="9"/>
        <color theme="1"/>
        <rFont val="Arial Narrow"/>
        <family val="2"/>
      </rPr>
      <t>aria</t>
    </r>
    <r>
      <rPr>
        <sz val="9"/>
        <color theme="1"/>
        <rFont val="Arial Narrow"/>
        <family val="2"/>
      </rPr>
      <t xml:space="preserve">) </t>
    </r>
  </si>
  <si>
    <r>
      <t xml:space="preserve">calore latente di vaporizzazione </t>
    </r>
    <r>
      <rPr>
        <i/>
        <sz val="9"/>
        <color theme="1"/>
        <rFont val="Arial Narrow"/>
        <family val="2"/>
      </rPr>
      <t>C</t>
    </r>
    <r>
      <rPr>
        <vertAlign val="subscript"/>
        <sz val="9"/>
        <color theme="1"/>
        <rFont val="Arial Narrow"/>
        <family val="2"/>
      </rPr>
      <t>lv</t>
    </r>
  </si>
  <si>
    <r>
      <t xml:space="preserve">temperatura di ebollizione a pressione atmosferica </t>
    </r>
    <r>
      <rPr>
        <i/>
        <sz val="9"/>
        <color theme="1"/>
        <rFont val="Arial Narrow"/>
        <family val="2"/>
      </rPr>
      <t>T</t>
    </r>
    <r>
      <rPr>
        <vertAlign val="subscript"/>
        <sz val="9"/>
        <color theme="1"/>
        <rFont val="Arial Narrow"/>
        <family val="2"/>
      </rPr>
      <t>b</t>
    </r>
  </si>
  <si>
    <r>
      <t>CO</t>
    </r>
    <r>
      <rPr>
        <vertAlign val="subscript"/>
        <sz val="9"/>
        <rFont val="Arial Narrow"/>
        <family val="2"/>
      </rPr>
      <t>2</t>
    </r>
  </si>
  <si>
    <t>m</t>
  </si>
  <si>
    <t>D.3 Stima dell’estensione della zona pericolosa</t>
  </si>
  <si>
    <t>caratteristica di emissione</t>
  </si>
  <si>
    <t>massa volumica del gas o vapore</t>
  </si>
  <si>
    <t>k =</t>
  </si>
  <si>
    <t>vol/vol</t>
  </si>
  <si>
    <t>Distanza pericolosa per rilascio DIFFUSIVO (emissione subsonica)</t>
  </si>
  <si>
    <t>m/s</t>
  </si>
  <si>
    <r>
      <t>W</t>
    </r>
    <r>
      <rPr>
        <vertAlign val="subscript"/>
        <sz val="10"/>
        <rFont val="Arial Narrow"/>
        <family val="2"/>
      </rPr>
      <t xml:space="preserve">g </t>
    </r>
    <r>
      <rPr>
        <i/>
        <sz val="10"/>
        <rFont val="Arial Narrow"/>
        <family val="2"/>
      </rPr>
      <t>=</t>
    </r>
  </si>
  <si>
    <r>
      <rPr>
        <sz val="10"/>
        <rFont val="Arial Narrow"/>
        <family val="2"/>
      </rPr>
      <t>ρ</t>
    </r>
    <r>
      <rPr>
        <vertAlign val="subscript"/>
        <sz val="10"/>
        <rFont val="Arial Narrow"/>
        <family val="2"/>
      </rPr>
      <t>g</t>
    </r>
    <r>
      <rPr>
        <i/>
        <sz val="10"/>
        <rFont val="Arial Narrow"/>
        <family val="2"/>
      </rPr>
      <t xml:space="preserve"> =</t>
    </r>
  </si>
  <si>
    <r>
      <t>Distanza pericolosa per rilascio a GETTO (emissione sonica &gt;  ≈</t>
    </r>
    <r>
      <rPr>
        <b/>
        <sz val="13"/>
        <rFont val="Arial Narrow"/>
        <family val="2"/>
      </rPr>
      <t xml:space="preserve"> </t>
    </r>
    <r>
      <rPr>
        <b/>
        <sz val="10"/>
        <rFont val="Arial Narrow"/>
        <family val="2"/>
      </rPr>
      <t>1,9 bar)</t>
    </r>
  </si>
  <si>
    <t>L’estensione della zona pericolosa o della regione nella quale il gas potrebbe manifestarsi dipende dalla portata di emissione e da molti altri parametri quali le proprietà del gas, la geometria dell’emissione e quella del luogo circostante. La Fig. D.1 potrebbe essere utilizzata come una guida per determinare l’estensione delle zone ericolose per le varie modalità di emissione.</t>
  </si>
  <si>
    <r>
      <t>d</t>
    </r>
    <r>
      <rPr>
        <vertAlign val="subscript"/>
        <sz val="10"/>
        <rFont val="Arial Narrow"/>
        <family val="2"/>
      </rPr>
      <t xml:space="preserve">gas,jet </t>
    </r>
    <r>
      <rPr>
        <i/>
        <sz val="10"/>
        <rFont val="Arial Narrow"/>
        <family val="2"/>
      </rPr>
      <t>=</t>
    </r>
  </si>
  <si>
    <r>
      <t>d</t>
    </r>
    <r>
      <rPr>
        <vertAlign val="subscript"/>
        <sz val="10"/>
        <rFont val="Arial Narrow"/>
        <family val="2"/>
      </rPr>
      <t xml:space="preserve">gas,dif </t>
    </r>
    <r>
      <rPr>
        <i/>
        <sz val="10"/>
        <rFont val="Arial Narrow"/>
        <family val="2"/>
      </rPr>
      <t>=</t>
    </r>
  </si>
  <si>
    <t>C.3.5 Valutazione del grado di diluizione</t>
  </si>
  <si>
    <t>Limite di diluizione ALTA - MEDIA</t>
  </si>
  <si>
    <t>velocità limite di diluizione Alta ÷ Media</t>
  </si>
  <si>
    <r>
      <t>u</t>
    </r>
    <r>
      <rPr>
        <vertAlign val="subscript"/>
        <sz val="10"/>
        <rFont val="Arial Narrow"/>
        <family val="2"/>
      </rPr>
      <t>W,AM</t>
    </r>
    <r>
      <rPr>
        <i/>
        <sz val="10"/>
        <rFont val="Arial Narrow"/>
        <family val="2"/>
      </rPr>
      <t xml:space="preserve"> =</t>
    </r>
  </si>
  <si>
    <t>Limite di diluizione MEDIA - BASSA</t>
  </si>
  <si>
    <t>velocità limite di diluizione Media ÷ Bassa</t>
  </si>
  <si>
    <r>
      <t>u</t>
    </r>
    <r>
      <rPr>
        <vertAlign val="subscript"/>
        <sz val="10"/>
        <rFont val="Arial Narrow"/>
        <family val="2"/>
      </rPr>
      <t>W,MB</t>
    </r>
    <r>
      <rPr>
        <i/>
        <sz val="10"/>
        <rFont val="Arial Narrow"/>
        <family val="2"/>
      </rPr>
      <t xml:space="preserve"> =</t>
    </r>
  </si>
  <si>
    <r>
      <t xml:space="preserve">il </t>
    </r>
    <r>
      <rPr>
        <b/>
        <sz val="10"/>
        <rFont val="Arial Narrow"/>
        <family val="2"/>
      </rPr>
      <t>grado di diluizione</t>
    </r>
    <r>
      <rPr>
        <sz val="10"/>
        <rFont val="Arial Narrow"/>
        <family val="2"/>
      </rPr>
      <t xml:space="preserve"> risulta:</t>
    </r>
  </si>
  <si>
    <t>Il grado di diluizione viene valutato mediante l’uso del grafico di Fig. C.1:</t>
  </si>
  <si>
    <t>vol./vol.</t>
  </si>
  <si>
    <t>concentrazione di fondo</t>
  </si>
  <si>
    <t>portata volumetrica della miscela aria/gas in uscita dal locale</t>
  </si>
  <si>
    <t>concentrazione critica</t>
  </si>
  <si>
    <r>
      <t>X</t>
    </r>
    <r>
      <rPr>
        <vertAlign val="subscript"/>
        <sz val="10"/>
        <rFont val="Arial Narrow"/>
        <family val="2"/>
      </rPr>
      <t>b</t>
    </r>
    <r>
      <rPr>
        <i/>
        <sz val="10"/>
        <rFont val="Arial Narrow"/>
        <family val="2"/>
      </rPr>
      <t xml:space="preserve"> =</t>
    </r>
  </si>
  <si>
    <r>
      <t>f</t>
    </r>
    <r>
      <rPr>
        <vertAlign val="subscript"/>
        <sz val="10"/>
        <rFont val="Arial Narrow"/>
        <family val="2"/>
      </rPr>
      <t xml:space="preserve"> </t>
    </r>
    <r>
      <rPr>
        <i/>
        <sz val="10"/>
        <rFont val="Arial Narrow"/>
        <family val="2"/>
      </rPr>
      <t>=</t>
    </r>
  </si>
  <si>
    <r>
      <t>Q</t>
    </r>
    <r>
      <rPr>
        <vertAlign val="subscript"/>
        <sz val="10"/>
        <rFont val="Arial Narrow"/>
        <family val="2"/>
      </rPr>
      <t xml:space="preserve">g </t>
    </r>
    <r>
      <rPr>
        <i/>
        <sz val="10"/>
        <rFont val="Arial Narrow"/>
        <family val="2"/>
      </rPr>
      <t>=</t>
    </r>
  </si>
  <si>
    <r>
      <t>Q</t>
    </r>
    <r>
      <rPr>
        <vertAlign val="subscript"/>
        <sz val="10"/>
        <rFont val="Arial Narrow"/>
        <family val="2"/>
      </rPr>
      <t xml:space="preserve">2 </t>
    </r>
    <r>
      <rPr>
        <i/>
        <sz val="10"/>
        <rFont val="Arial Narrow"/>
        <family val="2"/>
      </rPr>
      <t>=</t>
    </r>
  </si>
  <si>
    <r>
      <t>X</t>
    </r>
    <r>
      <rPr>
        <vertAlign val="subscript"/>
        <sz val="10"/>
        <rFont val="Arial Narrow"/>
        <family val="2"/>
      </rPr>
      <t xml:space="preserve">crit </t>
    </r>
    <r>
      <rPr>
        <i/>
        <sz val="10"/>
        <rFont val="Arial Narrow"/>
        <family val="2"/>
      </rPr>
      <t>=</t>
    </r>
  </si>
  <si>
    <r>
      <t xml:space="preserve">Una concentrazione di fondo pari a zero dovrebbe essere considerata solo all’aperto o in regioni con estrazione locale dell’aria che controlla i movimenti del gas in prossimità della sorgente di emissione. Una concentrazione di fondo trascurabile, descritta come </t>
    </r>
    <r>
      <rPr>
        <i/>
        <sz val="10"/>
        <rFont val="Arial Narrow"/>
        <family val="2"/>
      </rPr>
      <t>X</t>
    </r>
    <r>
      <rPr>
        <vertAlign val="subscript"/>
        <sz val="10"/>
        <rFont val="Arial Narrow"/>
        <family val="2"/>
      </rPr>
      <t>b</t>
    </r>
    <r>
      <rPr>
        <sz val="10"/>
        <rFont val="Arial Narrow"/>
        <family val="2"/>
      </rPr>
      <t xml:space="preserve"> &lt; &lt; </t>
    </r>
    <r>
      <rPr>
        <i/>
        <sz val="10"/>
        <rFont val="Arial Narrow"/>
        <family val="2"/>
      </rPr>
      <t>X</t>
    </r>
    <r>
      <rPr>
        <vertAlign val="subscript"/>
        <sz val="10"/>
        <rFont val="Arial Narrow"/>
        <family val="2"/>
      </rPr>
      <t>crit</t>
    </r>
    <r>
      <rPr>
        <sz val="10"/>
        <rFont val="Arial Narrow"/>
        <family val="2"/>
      </rPr>
      <t xml:space="preserve">, potrebbe essere considerata in locali o involucri altamente ventilati. Per contro, una elevata concentrazione di fondo, descritta come </t>
    </r>
    <r>
      <rPr>
        <i/>
        <sz val="10"/>
        <rFont val="Arial Narrow"/>
        <family val="2"/>
      </rPr>
      <t>X</t>
    </r>
    <r>
      <rPr>
        <vertAlign val="subscript"/>
        <sz val="10"/>
        <rFont val="Arial Narrow"/>
        <family val="2"/>
      </rPr>
      <t>b</t>
    </r>
    <r>
      <rPr>
        <sz val="10"/>
        <rFont val="Arial Narrow"/>
        <family val="2"/>
      </rPr>
      <t xml:space="preserve"> &gt; </t>
    </r>
    <r>
      <rPr>
        <i/>
        <sz val="10"/>
        <rFont val="Arial Narrow"/>
        <family val="2"/>
      </rPr>
      <t>X</t>
    </r>
    <r>
      <rPr>
        <vertAlign val="subscript"/>
        <sz val="10"/>
        <rFont val="Arial Narrow"/>
        <family val="2"/>
      </rPr>
      <t>crit</t>
    </r>
    <r>
      <rPr>
        <sz val="10"/>
        <rFont val="Arial Narrow"/>
        <family val="2"/>
      </rPr>
      <t xml:space="preserve">, indica un grado di diluizione basso e conseguentemente l'estensione a tutto il locale della zona pericolosa. Una concentrazione di fondo bassa, descritta come </t>
    </r>
    <r>
      <rPr>
        <i/>
        <sz val="10"/>
        <rFont val="Arial Narrow"/>
        <family val="2"/>
      </rPr>
      <t>X</t>
    </r>
    <r>
      <rPr>
        <vertAlign val="subscript"/>
        <sz val="10"/>
        <rFont val="Arial Narrow"/>
        <family val="2"/>
      </rPr>
      <t>b</t>
    </r>
    <r>
      <rPr>
        <sz val="10"/>
        <rFont val="Arial Narrow"/>
        <family val="2"/>
      </rPr>
      <t xml:space="preserve"> &lt; </t>
    </r>
    <r>
      <rPr>
        <i/>
        <sz val="10"/>
        <rFont val="Arial Narrow"/>
        <family val="2"/>
      </rPr>
      <t>X</t>
    </r>
    <r>
      <rPr>
        <vertAlign val="subscript"/>
        <sz val="10"/>
        <rFont val="Arial Narrow"/>
        <family val="2"/>
      </rPr>
      <t>crit</t>
    </r>
    <r>
      <rPr>
        <sz val="10"/>
        <rFont val="Arial Narrow"/>
        <family val="2"/>
      </rPr>
      <t>, indica la presenza di un luogo pericoloso non esteso a tutto il locale.</t>
    </r>
  </si>
  <si>
    <t>la concentrazione di fondo è considerata</t>
  </si>
  <si>
    <t>volume in esame (locale o fabbricato) (L·W·H)</t>
  </si>
  <si>
    <r>
      <t>C</t>
    </r>
    <r>
      <rPr>
        <vertAlign val="subscript"/>
        <sz val="10"/>
        <rFont val="Arial Narrow"/>
        <family val="2"/>
      </rPr>
      <t xml:space="preserve"> </t>
    </r>
    <r>
      <rPr>
        <i/>
        <sz val="10"/>
        <rFont val="Arial Narrow"/>
        <family val="2"/>
      </rPr>
      <t>=</t>
    </r>
  </si>
  <si>
    <r>
      <t>s</t>
    </r>
    <r>
      <rPr>
        <vertAlign val="superscript"/>
        <sz val="10"/>
        <rFont val="Arial Narrow"/>
        <family val="2"/>
      </rPr>
      <t>-1</t>
    </r>
  </si>
  <si>
    <r>
      <t>V</t>
    </r>
    <r>
      <rPr>
        <vertAlign val="subscript"/>
        <sz val="10"/>
        <rFont val="Arial Narrow"/>
        <family val="2"/>
      </rPr>
      <t>0</t>
    </r>
    <r>
      <rPr>
        <sz val="10"/>
        <rFont val="Arial Narrow"/>
        <family val="2"/>
      </rPr>
      <t xml:space="preserve"> =</t>
    </r>
  </si>
  <si>
    <r>
      <t>C</t>
    </r>
    <r>
      <rPr>
        <i/>
        <vertAlign val="subscript"/>
        <sz val="10"/>
        <rFont val="Arial Narrow"/>
        <family val="2"/>
      </rPr>
      <t>gas_t</t>
    </r>
    <r>
      <rPr>
        <i/>
        <sz val="10"/>
        <rFont val="Arial Narrow"/>
        <family val="2"/>
      </rPr>
      <t xml:space="preserve"> =</t>
    </r>
  </si>
  <si>
    <r>
      <t>u</t>
    </r>
    <r>
      <rPr>
        <vertAlign val="subscript"/>
        <sz val="10"/>
        <rFont val="Arial Narrow"/>
        <family val="2"/>
      </rPr>
      <t xml:space="preserve">w </t>
    </r>
    <r>
      <rPr>
        <i/>
        <sz val="10"/>
        <rFont val="Arial Narrow"/>
        <family val="2"/>
      </rPr>
      <t>=</t>
    </r>
  </si>
  <si>
    <t>Con una velocità dell'aria:</t>
  </si>
  <si>
    <t>Valutazione del grado di diluizione dell'emissione</t>
  </si>
  <si>
    <t>Diluizione Alta</t>
  </si>
  <si>
    <t>Diluizione Media</t>
  </si>
  <si>
    <t>Diluizione Bassa</t>
  </si>
  <si>
    <t>tempo teorico richiesto per diluire un valore definito di concentrazione di sostanza infiammabile ad un altro valore inferiore al primo</t>
  </si>
  <si>
    <t>frequenza del numero di ricambi d’aria del locale (Qa/V0)</t>
  </si>
  <si>
    <t>C =</t>
  </si>
  <si>
    <r>
      <t>t</t>
    </r>
    <r>
      <rPr>
        <vertAlign val="subscript"/>
        <sz val="10"/>
        <rFont val="Arial Narrow"/>
        <family val="2"/>
      </rPr>
      <t>d</t>
    </r>
    <r>
      <rPr>
        <i/>
        <sz val="10"/>
        <rFont val="Arial Narrow"/>
        <family val="2"/>
      </rPr>
      <t>=</t>
    </r>
  </si>
  <si>
    <t>Gas in bombole</t>
  </si>
  <si>
    <t>Azoto in fase gas</t>
  </si>
  <si>
    <t>Anidride carbonica in fase gas</t>
  </si>
  <si>
    <t>Anidride carbonica in fase liquida (p &gt; 40,5 bar)</t>
  </si>
  <si>
    <t>Argon in fase gas</t>
  </si>
  <si>
    <t>Naturale per infiltrazioni</t>
  </si>
  <si>
    <t>Meccanica UNI 10339:1995</t>
  </si>
  <si>
    <t>La portata massica di emissione di gas corrisponde alla seguente portata volumetrica:</t>
  </si>
  <si>
    <t>portata massica di emissione di gas</t>
  </si>
  <si>
    <t>massa molare della sostanza</t>
  </si>
  <si>
    <t>massa molare del gas</t>
  </si>
  <si>
    <t>portata volumetrica di emissione di gas</t>
  </si>
  <si>
    <t>densità (massa volumica) del gas espanso</t>
  </si>
  <si>
    <r>
      <t xml:space="preserve">Per le emissioni al chiuso è necessario specificare la concentrazione di fondo del locale, </t>
    </r>
    <r>
      <rPr>
        <i/>
        <sz val="10"/>
        <rFont val="Arial Narrow"/>
        <family val="2"/>
      </rPr>
      <t>X</t>
    </r>
    <r>
      <rPr>
        <vertAlign val="subscript"/>
        <sz val="10"/>
        <rFont val="Arial Narrow"/>
        <family val="2"/>
      </rPr>
      <t>b</t>
    </r>
    <r>
      <rPr>
        <sz val="10"/>
        <rFont val="Arial Narrow"/>
        <family val="2"/>
      </rPr>
      <t xml:space="preserve">, che è una rappresentazione degli effetti della ventilazione. La concentrazione di fondo è la concentrazione media di gas all’interno del volume in esame (locale o fabbricato) dopo un periodo di tempo durante il quale si è stabilita una condizione stazionaria tra l’emissione e il movimento dell’aria indotto dalla ventilazione. La concentrazione di fondo (vol/vol) può essere stimata come segue </t>
    </r>
    <r>
      <rPr>
        <sz val="10"/>
        <color indexed="12"/>
        <rFont val="Arial Narrow"/>
        <family val="2"/>
      </rPr>
      <t>(C.1)</t>
    </r>
    <r>
      <rPr>
        <sz val="10"/>
        <rFont val="Arial Narrow"/>
        <family val="2"/>
      </rPr>
      <t>:</t>
    </r>
  </si>
  <si>
    <t>grado di miscelazione del gas nell'ambiente, 1 ≤ f ≤ 5 (f = 1: miscelazione uniforme; f &gt; 1, miscelazione inefficiente)</t>
  </si>
  <si>
    <t>portata di emissione volumetrica di gas</t>
  </si>
  <si>
    <r>
      <t>frequenza del numero di ricambi d’aria nel volume dell'ambiente in esame (</t>
    </r>
    <r>
      <rPr>
        <i/>
        <sz val="8"/>
        <rFont val="Arial Narrow"/>
        <family val="2"/>
      </rPr>
      <t>Q</t>
    </r>
    <r>
      <rPr>
        <vertAlign val="subscript"/>
        <sz val="8"/>
        <rFont val="Arial Narrow"/>
        <family val="2"/>
      </rPr>
      <t>a</t>
    </r>
    <r>
      <rPr>
        <sz val="8"/>
        <rFont val="Arial Narrow"/>
        <family val="2"/>
      </rPr>
      <t>/</t>
    </r>
    <r>
      <rPr>
        <i/>
        <sz val="8"/>
        <rFont val="Arial Narrow"/>
        <family val="2"/>
      </rPr>
      <t>V</t>
    </r>
    <r>
      <rPr>
        <vertAlign val="subscript"/>
        <sz val="8"/>
        <rFont val="Arial Narrow"/>
        <family val="2"/>
      </rPr>
      <t>0</t>
    </r>
    <r>
      <rPr>
        <sz val="8"/>
        <rFont val="Arial Narrow"/>
        <family val="2"/>
      </rPr>
      <t>)</t>
    </r>
  </si>
  <si>
    <r>
      <t>Il grado della diluizione può anche essere valutato tramite il valore della concentrazione di fondo del gas (vedere C.3.6.2). Più elevato è il rapporto tra la portata di emissione del gas e la portata dell’aria di ventilazione, più elevata sarà la concentrazione di fondo</t>
    </r>
    <r>
      <rPr>
        <i/>
        <sz val="10"/>
        <rFont val="Arial Narrow"/>
        <family val="2"/>
      </rPr>
      <t xml:space="preserve"> X</t>
    </r>
    <r>
      <rPr>
        <vertAlign val="subscript"/>
        <sz val="10"/>
        <rFont val="Arial Narrow"/>
        <family val="2"/>
      </rPr>
      <t>b</t>
    </r>
    <r>
      <rPr>
        <sz val="10"/>
        <rFont val="Arial Narrow"/>
        <family val="2"/>
      </rPr>
      <t xml:space="preserve"> e più basso sarà il grado di diluizione.</t>
    </r>
  </si>
  <si>
    <r>
      <t xml:space="preserve">coefficiente di sicurezza applicato a </t>
    </r>
    <r>
      <rPr>
        <i/>
        <sz val="8"/>
        <rFont val="Arial Narrow"/>
        <family val="2"/>
      </rPr>
      <t>C</t>
    </r>
    <r>
      <rPr>
        <vertAlign val="subscript"/>
        <sz val="8"/>
        <rFont val="Arial Narrow"/>
        <family val="2"/>
      </rPr>
      <t>gas_t</t>
    </r>
    <r>
      <rPr>
        <sz val="8"/>
        <rFont val="Arial Narrow"/>
        <family val="2"/>
      </rPr>
      <t xml:space="preserve"> per definire la concentrazione critica </t>
    </r>
    <r>
      <rPr>
        <i/>
        <sz val="8"/>
        <rFont val="Arial Narrow"/>
        <family val="2"/>
      </rPr>
      <t>X</t>
    </r>
    <r>
      <rPr>
        <vertAlign val="subscript"/>
        <sz val="8"/>
        <rFont val="Arial Narrow"/>
        <family val="2"/>
      </rPr>
      <t>crit</t>
    </r>
  </si>
  <si>
    <t>C.3.6 Diluizione in un locale</t>
  </si>
  <si>
    <t>Dato</t>
  </si>
  <si>
    <t xml:space="preserve">J.3 Stima del tempo richiesto per diluire un’emissione </t>
  </si>
  <si>
    <r>
      <t xml:space="preserve">Il tempo teorico </t>
    </r>
    <r>
      <rPr>
        <i/>
        <sz val="10"/>
        <rFont val="Arial Narrow"/>
        <family val="2"/>
      </rPr>
      <t>t</t>
    </r>
    <r>
      <rPr>
        <vertAlign val="subscript"/>
        <sz val="10"/>
        <rFont val="Arial Narrow"/>
        <family val="2"/>
      </rPr>
      <t>d</t>
    </r>
    <r>
      <rPr>
        <sz val="10"/>
        <rFont val="Arial Narrow"/>
        <family val="2"/>
      </rPr>
      <t xml:space="preserve"> richiesto per diluire la concentrazione di una sostanza da una determinata concentrazione di fondo in condizione stazionarie </t>
    </r>
    <r>
      <rPr>
        <i/>
        <sz val="10"/>
        <rFont val="Arial Narrow"/>
        <family val="2"/>
      </rPr>
      <t>X</t>
    </r>
    <r>
      <rPr>
        <vertAlign val="subscript"/>
        <sz val="10"/>
        <rFont val="Arial Narrow"/>
        <family val="2"/>
      </rPr>
      <t>b</t>
    </r>
    <r>
      <rPr>
        <sz val="10"/>
        <rFont val="Arial Narrow"/>
        <family val="2"/>
      </rPr>
      <t xml:space="preserve"> ad una concentrazione critica richiesta </t>
    </r>
    <r>
      <rPr>
        <i/>
        <sz val="10"/>
        <rFont val="Arial Narrow"/>
        <family val="2"/>
      </rPr>
      <t>X</t>
    </r>
    <r>
      <rPr>
        <vertAlign val="subscript"/>
        <sz val="10"/>
        <rFont val="Arial Narrow"/>
        <family val="2"/>
      </rPr>
      <t>crit</t>
    </r>
    <r>
      <rPr>
        <sz val="10"/>
        <rFont val="Arial Narrow"/>
        <family val="2"/>
      </rPr>
      <t xml:space="preserve">, in uno specifico volume, può essere stimato come segue </t>
    </r>
    <r>
      <rPr>
        <sz val="10"/>
        <color indexed="12"/>
        <rFont val="Arial Narrow"/>
        <family val="2"/>
      </rPr>
      <t>(J.2)</t>
    </r>
    <r>
      <rPr>
        <sz val="10"/>
        <rFont val="Arial Narrow"/>
        <family val="2"/>
      </rPr>
      <t>:</t>
    </r>
  </si>
  <si>
    <r>
      <t>C</t>
    </r>
    <r>
      <rPr>
        <i/>
        <vertAlign val="subscript"/>
        <sz val="10"/>
        <rFont val="Arial Narrow"/>
        <family val="2"/>
      </rPr>
      <t>gas-t</t>
    </r>
    <r>
      <rPr>
        <i/>
        <sz val="10"/>
        <rFont val="Arial Narrow"/>
        <family val="2"/>
      </rPr>
      <t xml:space="preserve"> =</t>
    </r>
  </si>
  <si>
    <r>
      <t>coefficiente di sicurezza applicato al C</t>
    </r>
    <r>
      <rPr>
        <vertAlign val="subscript"/>
        <sz val="8"/>
        <rFont val="Arial Narrow"/>
        <family val="2"/>
      </rPr>
      <t>gas-t</t>
    </r>
    <r>
      <rPr>
        <sz val="8"/>
        <rFont val="Arial Narrow"/>
        <family val="2"/>
      </rPr>
      <t xml:space="preserve"> , tipicamente tra 0,5 e 1,0</t>
    </r>
  </si>
  <si>
    <t>Società/Ditta/Ente</t>
  </si>
  <si>
    <t>Se applicabile, capacità della bombola/delle bombole</t>
  </si>
  <si>
    <t xml:space="preserve">Gas  tecnico (fluido) considerato </t>
  </si>
  <si>
    <r>
      <t>Volume libero dell'ambiente in esame  (</t>
    </r>
    <r>
      <rPr>
        <i/>
        <sz val="9"/>
        <color theme="1"/>
        <rFont val="Arial Narrow"/>
        <family val="2"/>
      </rPr>
      <t>V</t>
    </r>
    <r>
      <rPr>
        <vertAlign val="subscript"/>
        <sz val="9"/>
        <color theme="1"/>
        <rFont val="Arial Narrow"/>
        <family val="2"/>
      </rPr>
      <t>0</t>
    </r>
    <r>
      <rPr>
        <sz val="9"/>
        <color theme="1"/>
        <rFont val="Arial Narrow"/>
        <family val="2"/>
      </rPr>
      <t>)</t>
    </r>
  </si>
  <si>
    <r>
      <t>Concentrazione di gas nell'ambiente considerata critica (</t>
    </r>
    <r>
      <rPr>
        <i/>
        <sz val="9"/>
        <color theme="1"/>
        <rFont val="Arial Narrow"/>
        <family val="2"/>
      </rPr>
      <t>X</t>
    </r>
    <r>
      <rPr>
        <vertAlign val="subscript"/>
        <sz val="9"/>
        <color theme="1"/>
        <rFont val="Arial Narrow"/>
        <family val="2"/>
      </rPr>
      <t>crit</t>
    </r>
    <r>
      <rPr>
        <sz val="9"/>
        <color theme="1"/>
        <rFont val="Arial Narrow"/>
        <family val="2"/>
      </rPr>
      <t xml:space="preserve">)  </t>
    </r>
  </si>
  <si>
    <t>Una vera e propria classificazione delle zone di asfissia, in analogia alle zone con pericolo di esplosione, non è al momento prevista da alcuna normativa comunitaria.</t>
  </si>
  <si>
    <t>Il presente lavoro si pone l’obiettivo di fornire un approccio metodologico per una valutazione di massima del rischio di asfissia, correlato all’utilizzo di gas tecnici in ambienti chiusi.</t>
  </si>
  <si>
    <t>Le più comuni sorgenti di emissione (SE) di gas nell’industria, sono rappresentate da valvole, riduttori di pressione, connessioni rapide, attacchi di laboratorio, sfiati di processo, bombole, serbatoi di stoccaggio fissi o carrellati, pompe, compressori, ecc.</t>
  </si>
  <si>
    <r>
      <t>m</t>
    </r>
    <r>
      <rPr>
        <vertAlign val="superscript"/>
        <sz val="9"/>
        <color theme="1"/>
        <rFont val="Arial Narrow"/>
        <family val="2"/>
      </rPr>
      <t>3</t>
    </r>
    <r>
      <rPr>
        <sz val="9"/>
        <color theme="1"/>
        <rFont val="Arial Narrow"/>
        <family val="2"/>
      </rPr>
      <t>/s</t>
    </r>
  </si>
  <si>
    <t>Dati d'ingresso</t>
  </si>
  <si>
    <r>
      <t>Estensione della zona pericolosa (</t>
    </r>
    <r>
      <rPr>
        <b/>
        <i/>
        <sz val="9"/>
        <color theme="1"/>
        <rFont val="Arial Narrow"/>
        <family val="2"/>
      </rPr>
      <t>r</t>
    </r>
    <r>
      <rPr>
        <b/>
        <sz val="9"/>
        <color theme="1"/>
        <rFont val="Arial Narrow"/>
        <family val="2"/>
      </rPr>
      <t xml:space="preserve">) </t>
    </r>
  </si>
  <si>
    <r>
      <t>Densità del gas rilasciato nell'ambiente (</t>
    </r>
    <r>
      <rPr>
        <i/>
        <sz val="9"/>
        <color theme="1"/>
        <rFont val="Arial Narrow"/>
        <family val="2"/>
      </rPr>
      <t>V</t>
    </r>
    <r>
      <rPr>
        <vertAlign val="subscript"/>
        <sz val="9"/>
        <color theme="1"/>
        <rFont val="Arial Narrow"/>
        <family val="2"/>
      </rPr>
      <t>0</t>
    </r>
    <r>
      <rPr>
        <sz val="9"/>
        <color theme="1"/>
        <rFont val="Arial Narrow"/>
        <family val="2"/>
      </rPr>
      <t>) rispetto all'aria</t>
    </r>
  </si>
  <si>
    <r>
      <t>Q</t>
    </r>
    <r>
      <rPr>
        <vertAlign val="subscript"/>
        <sz val="10"/>
        <rFont val="Arial Narrow"/>
        <family val="2"/>
      </rPr>
      <t>g</t>
    </r>
    <r>
      <rPr>
        <i/>
        <sz val="10"/>
        <rFont val="Arial Narrow"/>
        <family val="2"/>
      </rPr>
      <t xml:space="preserve"> =</t>
    </r>
  </si>
  <si>
    <r>
      <t>W</t>
    </r>
    <r>
      <rPr>
        <i/>
        <vertAlign val="subscript"/>
        <sz val="10"/>
        <rFont val="Arial Narrow"/>
        <family val="2"/>
      </rPr>
      <t>g</t>
    </r>
    <r>
      <rPr>
        <i/>
        <sz val="10"/>
        <rFont val="Arial Narrow"/>
        <family val="2"/>
      </rPr>
      <t xml:space="preserve"> =</t>
    </r>
  </si>
  <si>
    <r>
      <t>Q*</t>
    </r>
    <r>
      <rPr>
        <vertAlign val="subscript"/>
        <sz val="10"/>
        <rFont val="Arial Narrow"/>
        <family val="2"/>
      </rPr>
      <t xml:space="preserve">g </t>
    </r>
    <r>
      <rPr>
        <i/>
        <sz val="10"/>
        <rFont val="Arial Narrow"/>
        <family val="2"/>
      </rPr>
      <t>=</t>
    </r>
  </si>
  <si>
    <r>
      <t>Q</t>
    </r>
    <r>
      <rPr>
        <vertAlign val="superscript"/>
        <sz val="10"/>
        <rFont val="Arial Narrow"/>
        <family val="2"/>
      </rPr>
      <t>*</t>
    </r>
    <r>
      <rPr>
        <vertAlign val="subscript"/>
        <sz val="10"/>
        <rFont val="Arial Narrow"/>
        <family val="2"/>
      </rPr>
      <t xml:space="preserve">g </t>
    </r>
    <r>
      <rPr>
        <i/>
        <sz val="10"/>
        <rFont val="Arial Narrow"/>
        <family val="2"/>
      </rPr>
      <t>=</t>
    </r>
  </si>
  <si>
    <r>
      <t>Q*</t>
    </r>
    <r>
      <rPr>
        <i/>
        <vertAlign val="subscript"/>
        <sz val="10"/>
        <rFont val="Arial Narrow"/>
        <family val="2"/>
      </rPr>
      <t>g</t>
    </r>
    <r>
      <rPr>
        <vertAlign val="subscript"/>
        <sz val="10"/>
        <rFont val="Arial Narrow"/>
        <family val="2"/>
      </rPr>
      <t xml:space="preserve"> </t>
    </r>
    <r>
      <rPr>
        <i/>
        <sz val="10"/>
        <rFont val="Arial Narrow"/>
        <family val="2"/>
      </rPr>
      <t>=</t>
    </r>
  </si>
  <si>
    <r>
      <t>Portata di emissione massica (</t>
    </r>
    <r>
      <rPr>
        <i/>
        <sz val="9"/>
        <color theme="1"/>
        <rFont val="Arial Narrow"/>
        <family val="2"/>
      </rPr>
      <t>W</t>
    </r>
    <r>
      <rPr>
        <vertAlign val="subscript"/>
        <sz val="9"/>
        <color theme="1"/>
        <rFont val="Arial Narrow"/>
        <family val="2"/>
      </rPr>
      <t>g</t>
    </r>
    <r>
      <rPr>
        <sz val="9"/>
        <color theme="1"/>
        <rFont val="Arial Narrow"/>
        <family val="2"/>
      </rPr>
      <t>)</t>
    </r>
  </si>
  <si>
    <r>
      <t>Portata di emissione volumetrica (</t>
    </r>
    <r>
      <rPr>
        <i/>
        <sz val="9"/>
        <color theme="1"/>
        <rFont val="Arial Narrow"/>
        <family val="2"/>
      </rPr>
      <t>Q</t>
    </r>
    <r>
      <rPr>
        <vertAlign val="subscript"/>
        <sz val="9"/>
        <color theme="1"/>
        <rFont val="Arial Narrow"/>
        <family val="2"/>
      </rPr>
      <t>g</t>
    </r>
    <r>
      <rPr>
        <sz val="9"/>
        <color theme="1"/>
        <rFont val="Arial Narrow"/>
        <family val="2"/>
      </rPr>
      <t>)</t>
    </r>
  </si>
  <si>
    <r>
      <t>Caratteristica di emissione (</t>
    </r>
    <r>
      <rPr>
        <i/>
        <sz val="9"/>
        <color theme="1"/>
        <rFont val="Arial Narrow"/>
        <family val="2"/>
      </rPr>
      <t>Q</t>
    </r>
    <r>
      <rPr>
        <sz val="9"/>
        <color theme="1"/>
        <rFont val="Arial Narrow"/>
        <family val="2"/>
      </rPr>
      <t>*</t>
    </r>
    <r>
      <rPr>
        <vertAlign val="subscript"/>
        <sz val="9"/>
        <color theme="1"/>
        <rFont val="Arial Narrow"/>
        <family val="2"/>
      </rPr>
      <t>g</t>
    </r>
    <r>
      <rPr>
        <sz val="9"/>
        <color theme="1"/>
        <rFont val="Arial Narrow"/>
        <family val="2"/>
      </rPr>
      <t>) - Figg. C.1 e D.1 EN 60079-10-1</t>
    </r>
  </si>
  <si>
    <r>
      <t xml:space="preserve">A. Rotella, P. Rausei, M. Marigo, U. Fonzar, M. Arezzini, </t>
    </r>
    <r>
      <rPr>
        <i/>
        <sz val="10"/>
        <rFont val="Arial"/>
        <family val="2"/>
      </rPr>
      <t>La sicurezza del lavoro negli spazi confinati,</t>
    </r>
    <r>
      <rPr>
        <sz val="10"/>
        <rFont val="Arial"/>
        <family val="2"/>
      </rPr>
      <t xml:space="preserve"> Wolters Kluwer Italia Srl, 2012</t>
    </r>
  </si>
  <si>
    <r>
      <t xml:space="preserve">CEI 31-35:2012, Guida, </t>
    </r>
    <r>
      <rPr>
        <i/>
        <sz val="10"/>
        <rFont val="Arial"/>
        <family val="2"/>
      </rPr>
      <t>Atmosfere esplosive. Guida alla classificazione dei luoghi con pericolo di esplosione per la presenza di gas in applicazione della Norma CEI EN 60079-10-1 (CEI 31-87</t>
    </r>
    <r>
      <rPr>
        <sz val="10"/>
        <rFont val="Arial"/>
        <family val="2"/>
      </rPr>
      <t>)</t>
    </r>
  </si>
  <si>
    <r>
      <t xml:space="preserve">Coordinamento Tecnico per la sicurezza nei luoghi di lavoro delle Regioni e delle Province autonome, </t>
    </r>
    <r>
      <rPr>
        <i/>
        <sz val="10"/>
        <rFont val="Arial"/>
        <family val="2"/>
      </rPr>
      <t>Microclima, aerazione e illuminazione nei luoghi di lavoro, Requisiti e standard - Indicazioni operative e progettuali - Linee Guida</t>
    </r>
    <r>
      <rPr>
        <sz val="10"/>
        <rFont val="Arial"/>
        <family val="2"/>
      </rPr>
      <t>, 2006</t>
    </r>
  </si>
  <si>
    <r>
      <t xml:space="preserve">UNI 10339:1995, Norma, </t>
    </r>
    <r>
      <rPr>
        <i/>
        <sz val="10"/>
        <rFont val="Arial"/>
        <family val="2"/>
      </rPr>
      <t>Impianti aeraulici ai fini del benessere. Generalità, classificazione e requisiti. Regole per la richiesta d'offerta, l'offerta, l'ordine e la fornitura</t>
    </r>
  </si>
  <si>
    <r>
      <t xml:space="preserve">CEI 31-35;V1:2014, Guida, </t>
    </r>
    <r>
      <rPr>
        <i/>
        <sz val="10"/>
        <color theme="1"/>
        <rFont val="Arial"/>
        <family val="2"/>
      </rPr>
      <t>Atmosfere esplosive. Guida alla classificazione dei luoghi con pericolo di esplosione per la presenza di gas in applicazione della Norma CEI EN 60079-10-1 (CEI 31-87)</t>
    </r>
  </si>
  <si>
    <r>
      <t xml:space="preserve">CEI 31-35;Ab:2018, Guida, </t>
    </r>
    <r>
      <rPr>
        <i/>
        <sz val="10"/>
        <color theme="1"/>
        <rFont val="Arial"/>
        <family val="2"/>
      </rPr>
      <t>Atmosfere esplosive. Guida alla classificazione dei luoghi con pericolo di esplosione per la presenza di gas in applicazione della Norma CEI EN 60079-10-1 (CEI 31-87)</t>
    </r>
  </si>
  <si>
    <r>
      <t xml:space="preserve">CEI EN 60079-10-1:2016, Norma, </t>
    </r>
    <r>
      <rPr>
        <i/>
        <sz val="10"/>
        <color theme="1"/>
        <rFont val="Arial"/>
        <family val="2"/>
      </rPr>
      <t>Atmosfere esplosive. Parte 10-1: Classificazione dei luoghi - Atmosfere esplosive per la presenza di gas</t>
    </r>
  </si>
  <si>
    <r>
      <t>Marigo M.,</t>
    </r>
    <r>
      <rPr>
        <i/>
        <sz val="10"/>
        <color theme="1"/>
        <rFont val="Arial"/>
        <family val="2"/>
      </rPr>
      <t xml:space="preserve"> Rischio da atmosfere esplosive. Classificare le zone a rischio di esplosione con la norma  CEI EN 60079-10-1:2016</t>
    </r>
    <r>
      <rPr>
        <sz val="10"/>
        <color theme="1"/>
        <rFont val="Arial"/>
        <family val="2"/>
      </rPr>
      <t>, Wolters Kluwer Italia Srl, 2019</t>
    </r>
  </si>
  <si>
    <t xml:space="preserve">Nel caso di aerazione naturale, le diverse tipologie di ventilazione proposte sono state determinate sulla base di quella richiesta per motivi di igiene negli ambienti di lavoro, la quale viene normalmente espressa in termini di rapporto aerante (RA), ovvero rapporto tra la superficie apribile delle finestre di un ambiente e la sua area in pianta (aerazione discontinua). </t>
  </si>
  <si>
    <t>Ambiente in esame (locale, reparto, …) - Progressivo</t>
  </si>
  <si>
    <r>
      <t>m</t>
    </r>
    <r>
      <rPr>
        <vertAlign val="superscript"/>
        <sz val="9"/>
        <color rgb="FF0033CC"/>
        <rFont val="Arial Narrow"/>
        <family val="2"/>
      </rPr>
      <t>3</t>
    </r>
  </si>
  <si>
    <t xml:space="preserve">Portata di emissione </t>
  </si>
  <si>
    <t>Azoto in fase liquida</t>
  </si>
  <si>
    <t>temperatura di riferimento</t>
  </si>
  <si>
    <r>
      <t>Temperatura di riferimento  (</t>
    </r>
    <r>
      <rPr>
        <i/>
        <sz val="9"/>
        <color theme="1"/>
        <rFont val="Arial Narrow"/>
        <family val="2"/>
      </rPr>
      <t>T</t>
    </r>
    <r>
      <rPr>
        <sz val="9"/>
        <color theme="1"/>
        <rFont val="Arial Narrow"/>
        <family val="2"/>
      </rPr>
      <t xml:space="preserve">) </t>
    </r>
  </si>
  <si>
    <r>
      <t>Pressione assoluta del fluido (</t>
    </r>
    <r>
      <rPr>
        <i/>
        <sz val="9"/>
        <color theme="1"/>
        <rFont val="Arial Narrow"/>
        <family val="2"/>
      </rPr>
      <t>p</t>
    </r>
    <r>
      <rPr>
        <sz val="9"/>
        <color theme="1"/>
        <rFont val="Arial Narrow"/>
        <family val="2"/>
      </rPr>
      <t>)</t>
    </r>
  </si>
  <si>
    <t xml:space="preserve">Selezionare </t>
  </si>
  <si>
    <r>
      <t>dm</t>
    </r>
    <r>
      <rPr>
        <vertAlign val="superscript"/>
        <sz val="9"/>
        <color theme="1"/>
        <rFont val="Arial Narrow"/>
        <family val="2"/>
      </rPr>
      <t>3</t>
    </r>
  </si>
  <si>
    <t>vaso dewar aperto</t>
  </si>
  <si>
    <t>Distanza pericolosa per diffusione di gas DENSO  lungo superfici orizzontali (es. da pozza)</t>
  </si>
  <si>
    <r>
      <t xml:space="preserve">coefficiente di sicurezza extra norma in funzione di </t>
    </r>
    <r>
      <rPr>
        <i/>
        <sz val="8"/>
        <rFont val="Arial Narrow"/>
        <family val="2"/>
      </rPr>
      <t>u</t>
    </r>
    <r>
      <rPr>
        <vertAlign val="subscript"/>
        <sz val="8"/>
        <rFont val="Arial Narrow"/>
        <family val="2"/>
      </rPr>
      <t>W</t>
    </r>
  </si>
  <si>
    <r>
      <t>a</t>
    </r>
    <r>
      <rPr>
        <vertAlign val="subscript"/>
        <sz val="10"/>
        <rFont val="Arial Narrow"/>
        <family val="2"/>
      </rPr>
      <t xml:space="preserve">s </t>
    </r>
    <r>
      <rPr>
        <i/>
        <sz val="10"/>
        <rFont val="Arial Narrow"/>
        <family val="2"/>
      </rPr>
      <t>=</t>
    </r>
  </si>
  <si>
    <r>
      <t>u</t>
    </r>
    <r>
      <rPr>
        <vertAlign val="subscript"/>
        <sz val="10"/>
        <rFont val="Arial Narrow"/>
        <family val="2"/>
      </rPr>
      <t xml:space="preserve">W </t>
    </r>
    <r>
      <rPr>
        <i/>
        <sz val="10"/>
        <rFont val="Arial Narrow"/>
        <family val="2"/>
      </rPr>
      <t>=</t>
    </r>
  </si>
  <si>
    <t xml:space="preserve">velocità dell'aria di ventilazione </t>
  </si>
  <si>
    <r>
      <t>distanza pericolosa per rilascio diffusivo  (d</t>
    </r>
    <r>
      <rPr>
        <vertAlign val="subscript"/>
        <sz val="8"/>
        <rFont val="Arial Narrow"/>
        <family val="2"/>
      </rPr>
      <t>gas,dif,min</t>
    </r>
    <r>
      <rPr>
        <sz val="8"/>
        <rFont val="Arial Narrow"/>
        <family val="2"/>
      </rPr>
      <t xml:space="preserve"> = 0,3 m - volume sferico di ≈ 0,1 m</t>
    </r>
    <r>
      <rPr>
        <vertAlign val="superscript"/>
        <sz val="8"/>
        <rFont val="Arial Narrow"/>
        <family val="2"/>
      </rPr>
      <t>3</t>
    </r>
    <r>
      <rPr>
        <sz val="8"/>
        <rFont val="Arial Narrow"/>
        <family val="2"/>
      </rPr>
      <t xml:space="preserve">) </t>
    </r>
  </si>
  <si>
    <r>
      <t>distanza pericolosa per rilascio a getto (d</t>
    </r>
    <r>
      <rPr>
        <vertAlign val="subscript"/>
        <sz val="8"/>
        <rFont val="Arial Narrow"/>
        <family val="2"/>
      </rPr>
      <t>gas,jet,min</t>
    </r>
    <r>
      <rPr>
        <sz val="8"/>
        <rFont val="Arial Narrow"/>
        <family val="2"/>
      </rPr>
      <t xml:space="preserve"> = 0,3 m  - volume sferico di ≈ 0,1 m</t>
    </r>
    <r>
      <rPr>
        <vertAlign val="superscript"/>
        <sz val="8"/>
        <rFont val="Arial Narrow"/>
        <family val="2"/>
      </rPr>
      <t>3</t>
    </r>
    <r>
      <rPr>
        <sz val="8"/>
        <rFont val="Arial Narrow"/>
        <family val="2"/>
      </rPr>
      <t>)</t>
    </r>
  </si>
  <si>
    <r>
      <t>distanza pericolosa per rilascio denso (d</t>
    </r>
    <r>
      <rPr>
        <vertAlign val="subscript"/>
        <sz val="8"/>
        <rFont val="Arial Narrow"/>
        <family val="2"/>
      </rPr>
      <t>gas,heavy,min</t>
    </r>
    <r>
      <rPr>
        <sz val="8"/>
        <rFont val="Arial Narrow"/>
        <family val="2"/>
      </rPr>
      <t xml:space="preserve"> = 1,3 m)</t>
    </r>
  </si>
  <si>
    <r>
      <t>d</t>
    </r>
    <r>
      <rPr>
        <vertAlign val="subscript"/>
        <sz val="10"/>
        <rFont val="Arial Narrow"/>
        <family val="2"/>
      </rPr>
      <t xml:space="preserve">gas,heavy </t>
    </r>
    <r>
      <rPr>
        <i/>
        <sz val="10"/>
        <rFont val="Arial Narrow"/>
        <family val="2"/>
      </rPr>
      <t>=</t>
    </r>
  </si>
  <si>
    <r>
      <t>soglia concentrazione pericolosa di gas</t>
    </r>
    <r>
      <rPr>
        <sz val="8"/>
        <color rgb="FF0033CC"/>
        <rFont val="Arial Narrow"/>
        <family val="2"/>
      </rPr>
      <t xml:space="preserve"> (la sostituzione del 24 % di aria con gas irrespirabile, comporta la riduzione di O</t>
    </r>
    <r>
      <rPr>
        <vertAlign val="subscript"/>
        <sz val="8"/>
        <color rgb="FF0033CC"/>
        <rFont val="Arial Narrow"/>
        <family val="2"/>
      </rPr>
      <t>2</t>
    </r>
    <r>
      <rPr>
        <sz val="8"/>
        <color rgb="FF0033CC"/>
        <rFont val="Arial Narrow"/>
        <family val="2"/>
      </rPr>
      <t xml:space="preserve"> a circa il 16 % )</t>
    </r>
  </si>
  <si>
    <r>
      <t xml:space="preserve">soglia concentrazione pericolosa di gas </t>
    </r>
    <r>
      <rPr>
        <sz val="8"/>
        <color rgb="FF0033CC"/>
        <rFont val="Arial Narrow"/>
        <family val="2"/>
      </rPr>
      <t>(la sostituzione del 24 % di aria con gas irrespirabile, comporta la riduzione di O</t>
    </r>
    <r>
      <rPr>
        <vertAlign val="subscript"/>
        <sz val="8"/>
        <color rgb="FF0033CC"/>
        <rFont val="Arial Narrow"/>
        <family val="2"/>
      </rPr>
      <t>2</t>
    </r>
    <r>
      <rPr>
        <sz val="8"/>
        <color rgb="FF0033CC"/>
        <rFont val="Arial Narrow"/>
        <family val="2"/>
      </rPr>
      <t xml:space="preserve"> a circa il 16 % )</t>
    </r>
  </si>
  <si>
    <t>(con emissione in corso la concentrazione è controllata e, dopo il suo arresto, l’atmosfera pericolosa non persiste in modo ingiustificato)</t>
  </si>
  <si>
    <t>(con emissione in corso la concentrazione è significativa e/o, dopo il suo arresto, c’è una persistenza significativa dell’atmosfera pericolosa)</t>
  </si>
  <si>
    <t>La portata di emissione viene stimata empiricamente:</t>
  </si>
  <si>
    <t xml:space="preserve">vasi dewar chiusi </t>
  </si>
  <si>
    <t>n. vasi =</t>
  </si>
  <si>
    <r>
      <t>W</t>
    </r>
    <r>
      <rPr>
        <i/>
        <vertAlign val="subscript"/>
        <sz val="10"/>
        <rFont val="Arial Narrow"/>
        <family val="2"/>
      </rPr>
      <t>eu</t>
    </r>
    <r>
      <rPr>
        <i/>
        <sz val="10"/>
        <rFont val="Arial Narrow"/>
        <family val="2"/>
      </rPr>
      <t xml:space="preserve"> =</t>
    </r>
  </si>
  <si>
    <t>portata di evaporazione del liquido unitaria (dewar fino a 100 l)</t>
  </si>
  <si>
    <t>Area del foro di guasto determinato sulla base di altri criteri</t>
  </si>
  <si>
    <r>
      <t>Area di emissione considerata (</t>
    </r>
    <r>
      <rPr>
        <b/>
        <i/>
        <sz val="9"/>
        <color theme="1"/>
        <rFont val="Arial Narrow"/>
        <family val="2"/>
      </rPr>
      <t>S</t>
    </r>
    <r>
      <rPr>
        <b/>
        <sz val="9"/>
        <color theme="1"/>
        <rFont val="Arial Narrow"/>
        <family val="2"/>
      </rPr>
      <t>)</t>
    </r>
  </si>
  <si>
    <t xml:space="preserve">Emissione di azoto in fase liquida a pressione atmosferica </t>
  </si>
  <si>
    <r>
      <t xml:space="preserve">coefficiente di espansione liquido-gas </t>
    </r>
    <r>
      <rPr>
        <i/>
        <sz val="9"/>
        <color theme="1"/>
        <rFont val="Arial Narrow"/>
        <family val="2"/>
      </rPr>
      <t>β</t>
    </r>
  </si>
  <si>
    <t>β =</t>
  </si>
  <si>
    <t>coefficiente di espansione liquido-gas (1:705)</t>
  </si>
  <si>
    <t>Quantità di gas evaporato da sversamento di azoto liquido</t>
  </si>
  <si>
    <t>quantità di gas</t>
  </si>
  <si>
    <t>coefficiente di sicurezza</t>
  </si>
  <si>
    <r>
      <t>V</t>
    </r>
    <r>
      <rPr>
        <vertAlign val="subscript"/>
        <sz val="10"/>
        <rFont val="Arial Narrow"/>
        <family val="2"/>
      </rPr>
      <t xml:space="preserve">e </t>
    </r>
    <r>
      <rPr>
        <i/>
        <sz val="10"/>
        <rFont val="Arial Narrow"/>
        <family val="2"/>
      </rPr>
      <t>=</t>
    </r>
  </si>
  <si>
    <t>(1:705)</t>
  </si>
  <si>
    <t>La portata di emissione viene determinata sulla base delle informazioni a catalogo di diversi fornitori:</t>
  </si>
  <si>
    <r>
      <t>Guasto sull'impianto - definizione dell'area di emissione (</t>
    </r>
    <r>
      <rPr>
        <b/>
        <i/>
        <sz val="9"/>
        <color rgb="FF008000"/>
        <rFont val="Arial Narrow"/>
        <family val="2"/>
      </rPr>
      <t>S</t>
    </r>
    <r>
      <rPr>
        <b/>
        <sz val="9"/>
        <color rgb="FF008000"/>
        <rFont val="Arial Narrow"/>
        <family val="2"/>
      </rPr>
      <t xml:space="preserve">) </t>
    </r>
  </si>
  <si>
    <t>Possibile una sola sorgente di emissione</t>
  </si>
  <si>
    <t>Verificare dato pressione</t>
  </si>
  <si>
    <r>
      <t>Valore medio della concentrazione di gas (</t>
    </r>
    <r>
      <rPr>
        <b/>
        <i/>
        <sz val="9"/>
        <color rgb="FF008000"/>
        <rFont val="Arial Narrow"/>
        <family val="2"/>
      </rPr>
      <t>X</t>
    </r>
    <r>
      <rPr>
        <b/>
        <vertAlign val="subscript"/>
        <sz val="9"/>
        <color rgb="FF008000"/>
        <rFont val="Arial Narrow"/>
        <family val="2"/>
      </rPr>
      <t>b</t>
    </r>
    <r>
      <rPr>
        <b/>
        <sz val="9"/>
        <color rgb="FF008000"/>
        <rFont val="Arial Narrow"/>
        <family val="2"/>
      </rPr>
      <t>) nell'ambiente (</t>
    </r>
    <r>
      <rPr>
        <b/>
        <i/>
        <sz val="9"/>
        <color rgb="FF008000"/>
        <rFont val="Arial Narrow"/>
        <family val="2"/>
      </rPr>
      <t>V</t>
    </r>
    <r>
      <rPr>
        <b/>
        <vertAlign val="subscript"/>
        <sz val="9"/>
        <color rgb="FF008000"/>
        <rFont val="Arial Narrow"/>
        <family val="2"/>
      </rPr>
      <t>0</t>
    </r>
    <r>
      <rPr>
        <b/>
        <sz val="9"/>
        <color rgb="FF008000"/>
        <rFont val="Arial Narrow"/>
        <family val="2"/>
      </rPr>
      <t>) a seguito di emissione in presenza della ventilazione generale, in condizioni stazionarie</t>
    </r>
  </si>
  <si>
    <t>sversamento accidentale da dewar</t>
  </si>
  <si>
    <r>
      <t>C.3.6.2 Concentrazione di fondo ed emissioni in un locale ventilato</t>
    </r>
    <r>
      <rPr>
        <sz val="10"/>
        <rFont val="Arial Narrow"/>
        <family val="2"/>
      </rPr>
      <t xml:space="preserve"> (escluso il caso di sversamento accidentale di azoto liquido da dewar)</t>
    </r>
  </si>
  <si>
    <r>
      <t xml:space="preserve">coefficiente di sicurezza applicato a </t>
    </r>
    <r>
      <rPr>
        <i/>
        <sz val="8"/>
        <rFont val="Arial Narrow"/>
        <family val="2"/>
      </rPr>
      <t>X</t>
    </r>
    <r>
      <rPr>
        <vertAlign val="subscript"/>
        <sz val="8"/>
        <rFont val="Arial Narrow"/>
        <family val="2"/>
      </rPr>
      <t>b</t>
    </r>
  </si>
  <si>
    <r>
      <t xml:space="preserve">Nel caso di sversamento accidentale di azoto liquido da dewar, </t>
    </r>
    <r>
      <rPr>
        <sz val="10"/>
        <rFont val="Arial Narrow"/>
        <family val="2"/>
      </rPr>
      <t xml:space="preserve">la concentrazione di fondo viene stimata come segue:  </t>
    </r>
  </si>
  <si>
    <r>
      <t>(volume di gas &lt; 0,1 m</t>
    </r>
    <r>
      <rPr>
        <vertAlign val="superscript"/>
        <sz val="8"/>
        <color theme="1"/>
        <rFont val="Arial Narrow"/>
        <family val="2"/>
      </rPr>
      <t>3</t>
    </r>
    <r>
      <rPr>
        <sz val="8"/>
        <color theme="1"/>
        <rFont val="Arial Narrow"/>
        <family val="2"/>
      </rPr>
      <t xml:space="preserve"> avente concentrazione 18,5% - la concentrazione in prossimità dell'emissione si riduce rapidamente e, dopo il suo arresto, praticamente non ci sarà persistenza)</t>
    </r>
  </si>
  <si>
    <t>Ventilazione indoor - valori convenzionali</t>
  </si>
  <si>
    <r>
      <t>Naturale - velocità media dell'aria (</t>
    </r>
    <r>
      <rPr>
        <i/>
        <sz val="9"/>
        <color theme="1"/>
        <rFont val="Arial Narrow"/>
        <family val="2"/>
      </rPr>
      <t>u</t>
    </r>
    <r>
      <rPr>
        <vertAlign val="subscript"/>
        <sz val="9"/>
        <color theme="1"/>
        <rFont val="Arial Narrow"/>
        <family val="2"/>
      </rPr>
      <t>w</t>
    </r>
    <r>
      <rPr>
        <sz val="9"/>
        <color theme="1"/>
        <rFont val="Arial Narrow"/>
        <family val="2"/>
      </rPr>
      <t>)</t>
    </r>
  </si>
  <si>
    <r>
      <t>Naturale -ricambi d'aria (</t>
    </r>
    <r>
      <rPr>
        <i/>
        <sz val="9"/>
        <color theme="1"/>
        <rFont val="Arial Narrow"/>
        <family val="2"/>
      </rPr>
      <t>C</t>
    </r>
    <r>
      <rPr>
        <sz val="9"/>
        <color theme="1"/>
        <rFont val="Arial Narrow"/>
        <family val="2"/>
      </rPr>
      <t>)</t>
    </r>
  </si>
  <si>
    <r>
      <t>Naturale - portata di ventilazione (</t>
    </r>
    <r>
      <rPr>
        <i/>
        <sz val="9"/>
        <color theme="1"/>
        <rFont val="Arial Narrow"/>
        <family val="2"/>
      </rPr>
      <t>Q</t>
    </r>
    <r>
      <rPr>
        <vertAlign val="subscript"/>
        <sz val="9"/>
        <color theme="1"/>
        <rFont val="Arial Narrow"/>
        <family val="2"/>
      </rPr>
      <t>a</t>
    </r>
    <r>
      <rPr>
        <sz val="9"/>
        <color theme="1"/>
        <rFont val="Arial Narrow"/>
        <family val="2"/>
      </rPr>
      <t>)</t>
    </r>
  </si>
  <si>
    <r>
      <t>Meccanica - velocità media dell'aria (</t>
    </r>
    <r>
      <rPr>
        <i/>
        <sz val="9"/>
        <color theme="1"/>
        <rFont val="Arial Narrow"/>
        <family val="2"/>
      </rPr>
      <t>u</t>
    </r>
    <r>
      <rPr>
        <vertAlign val="subscript"/>
        <sz val="9"/>
        <color theme="1"/>
        <rFont val="Arial Narrow"/>
        <family val="2"/>
      </rPr>
      <t>w</t>
    </r>
    <r>
      <rPr>
        <sz val="9"/>
        <color theme="1"/>
        <rFont val="Arial Narrow"/>
        <family val="2"/>
      </rPr>
      <t>)</t>
    </r>
  </si>
  <si>
    <r>
      <t>Meccanica - ricambi d'aria (</t>
    </r>
    <r>
      <rPr>
        <i/>
        <sz val="9"/>
        <color theme="1"/>
        <rFont val="Arial Narrow"/>
        <family val="2"/>
      </rPr>
      <t>C</t>
    </r>
    <r>
      <rPr>
        <sz val="9"/>
        <color theme="1"/>
        <rFont val="Arial Narrow"/>
        <family val="2"/>
      </rPr>
      <t xml:space="preserve">) </t>
    </r>
  </si>
  <si>
    <r>
      <t>Meccanica - portata di ventilazione (</t>
    </r>
    <r>
      <rPr>
        <i/>
        <sz val="9"/>
        <color theme="1"/>
        <rFont val="Arial Narrow"/>
        <family val="2"/>
      </rPr>
      <t>Q</t>
    </r>
    <r>
      <rPr>
        <vertAlign val="subscript"/>
        <sz val="9"/>
        <color theme="1"/>
        <rFont val="Arial Narrow"/>
        <family val="2"/>
      </rPr>
      <t>a</t>
    </r>
    <r>
      <rPr>
        <sz val="9"/>
        <color theme="1"/>
        <rFont val="Arial Narrow"/>
        <family val="2"/>
      </rPr>
      <t>)</t>
    </r>
  </si>
  <si>
    <r>
      <t>Concentrazione media di gas raggiunta nell'ambiente (</t>
    </r>
    <r>
      <rPr>
        <i/>
        <sz val="9"/>
        <color theme="1"/>
        <rFont val="Arial Narrow"/>
        <family val="2"/>
      </rPr>
      <t>X</t>
    </r>
    <r>
      <rPr>
        <vertAlign val="subscript"/>
        <sz val="9"/>
        <color theme="1"/>
        <rFont val="Arial Narrow"/>
        <family val="2"/>
      </rPr>
      <t>b</t>
    </r>
    <r>
      <rPr>
        <sz val="9"/>
        <color theme="1"/>
        <rFont val="Arial Narrow"/>
        <family val="2"/>
      </rPr>
      <t>)</t>
    </r>
  </si>
  <si>
    <t>Ambiente industriale - 100% superfici apribili (RA1/10) aperte</t>
  </si>
  <si>
    <t>Ambiente industriale - 75% superfici apribili (RA1/10) aperte</t>
  </si>
  <si>
    <t>Ambiente industriale - 50% superfici apribili (RA1/10) aperte</t>
  </si>
  <si>
    <t>Ambiente industriale - 25% superfici apribili (RA1/10) aperte</t>
  </si>
  <si>
    <t>Ambiente civile - 100% superfici apribili (RA1/10) aperte</t>
  </si>
  <si>
    <t>Ambiente civile - 50% superfici apribili (RA1/10) aperte</t>
  </si>
  <si>
    <t xml:space="preserve">Tutto l'ambiente deve essere considerato pericoloso </t>
  </si>
  <si>
    <t xml:space="preserve">Area convenzionale minima di emissione per guasto sull'impianto, valida se regolarmente manutenuto e sorvegliato      </t>
  </si>
  <si>
    <r>
      <t>Stima dell'estensione della zona pericolosa (</t>
    </r>
    <r>
      <rPr>
        <b/>
        <i/>
        <sz val="9"/>
        <color rgb="FF008000"/>
        <rFont val="Arial Narrow"/>
        <family val="2"/>
      </rPr>
      <t>r</t>
    </r>
    <r>
      <rPr>
        <b/>
        <sz val="9"/>
        <color rgb="FF008000"/>
        <rFont val="Arial Narrow"/>
        <family val="2"/>
      </rPr>
      <t>)</t>
    </r>
  </si>
  <si>
    <t xml:space="preserve">Tali fluidi, per lo più in circostanze accidentali, possono fuoriuscire dai loro sistemi di contenimento secondo diverse modalità in relazione alle caratteristiche di stoccaggio e alla velocità di emissione: sotto forma di gas/vapore (singola fase), di liquido che evapora in modo trascurabile nell’emissione (singola fase), di liquido che evapora massivamente in seguito al rilascio (modalità tipica dei gas liquefatti). </t>
  </si>
  <si>
    <t xml:space="preserve">Quale soglia di pericolosità di una miscela gas-aria il metodo adottato utilizza, in luogo del Limite inferiore di infiammabilità (LFL), la quantità (vol/vol) di gas irrespirabile alla quale corrisponde una riduzione della concentrazione di ossigeno fino a circa il 16 %. </t>
  </si>
  <si>
    <t xml:space="preserve">Sono qui considerati locali con valori di RA pari a 1/10.  </t>
  </si>
  <si>
    <t xml:space="preserve">Le emissioni qui considerate avvengono generalmente sotto forma di gas, anche nel caso in cui il fluido si trovi all'interno del suo sistema di contenimento allo stato liquido  perchè compresso (anidride carbonica) o refrigerato (azoto). Infatti, a condizioni atmosferiche l'emissione attraverso un orifizio o un foro, oppure, nel caso dell'azoto liquido,  di sversamento accidentale di modesti quantitativi (alcuni litri) da dewar, consente un rapido passaggio di stato liquido-gas.  </t>
  </si>
  <si>
    <t xml:space="preserve">Al fine di superare questa difficoltà, considerate anche le molteplici condizioni ambientali riscontrabili nella pratica, è stato adottato un approccio convenzionale, ovvero tutte le possibili situazioni normalmente riscontrabili sono state ricondotte all'interno di alcune tipologie di ventilazione. In ogni caso, deve essere garantita l'effettività della ventilazione selezionata in presenza di potenziali sorgenti di emissione.  </t>
  </si>
  <si>
    <t>Le caratteristiche della ventilazione nell'ambiente (indoor) correlate alla superficie aerante di cui sopra, sono state assunte valutando il risultato del calcolo della portata d'aria, eseguito con i metodi reperibili nella normativa di riferimento, su una serie di ipotetici ambienti con volumi e superfici in pianta via via crescenti ma di pari altezza (otto metri nel caso di ambienti industriali, tre metri nel caso di ambienti civili).</t>
  </si>
  <si>
    <t>Inoltre, è prevista la possibilità di selezionare una ventilazione di tipo meccanico (UNI 10339:1995).</t>
  </si>
  <si>
    <t>Portata di evaporazione di azoto liquido da vaso dewar aperto</t>
  </si>
  <si>
    <t>Portata di evaporazione di azoto liquido da vaso dewar chiuso</t>
  </si>
  <si>
    <t xml:space="preserve">Al fine di consentire una "modulazione" della superficie aerante garantita in presenza di potenziali sorgenti di emissione, le caratteristiche della ventilazione sono state diversificate in base alla percentuale di superficie aperta sul totale di quella apribile, ulteriormente suddivise tra ambiente industriale e ambiente civile (in genere locale di piccole dimensioni), fino alla sua assenza (ventilazione continua per infiltrazioni).   </t>
  </si>
  <si>
    <t>Premessa</t>
  </si>
  <si>
    <t xml:space="preserve">Se un qualunque gas, anche fisiologicamente inerte, si aggiunge o si miscela all’atmosfera che respiriamo, la concentrazione di ossigeno diminuisce e si ottiene una sotto-ossigenazione. </t>
  </si>
  <si>
    <t>Gli infortuni, spesso mortali, connessi all’utilizzo di gas tecnici in campo industriale, piuttosto che alle condizioni tipiche di utilizzo dello specifico fluido (bassa temperatura, alta pressione, ecc.), sono causati dall’impoverimento di ossigeno a seguito di rilascio in ambiente non adeguatamente aerato.</t>
  </si>
  <si>
    <t xml:space="preserve">Le considerazioni svolte sono frutto di esperienze in attività di vigilanza inerenti la legislazione in materia di protezione da atmosfere esplosive e di sintesi della letteratura tecnica reperita.  </t>
  </si>
  <si>
    <t>N.B. L'autore e la Struttura di appartenenza non si assumono alcuna responsabilità relativamente ai risultati derivanti dall’utilizzo del presente strumento di calcolo, i quali devono in ogni caso essere letti e valutati in modo critico.</t>
  </si>
  <si>
    <r>
      <t>Possibile pericolo (O</t>
    </r>
    <r>
      <rPr>
        <vertAlign val="subscript"/>
        <sz val="9"/>
        <color theme="1"/>
        <rFont val="Arial Narrow"/>
        <family val="2"/>
      </rPr>
      <t>2</t>
    </r>
    <r>
      <rPr>
        <sz val="9"/>
        <color theme="1"/>
        <rFont val="Arial Narrow"/>
        <family val="2"/>
      </rPr>
      <t xml:space="preserve"> ≤ 16%) in prossimità dell'emissione</t>
    </r>
  </si>
  <si>
    <r>
      <t>Probabile pericolo (O</t>
    </r>
    <r>
      <rPr>
        <vertAlign val="subscript"/>
        <sz val="9"/>
        <color theme="1"/>
        <rFont val="Arial Narrow"/>
        <family val="2"/>
      </rPr>
      <t>2</t>
    </r>
    <r>
      <rPr>
        <sz val="9"/>
        <color theme="1"/>
        <rFont val="Arial Narrow"/>
        <family val="2"/>
      </rPr>
      <t xml:space="preserve"> ≤ 16%) in prossimità dell'emissione</t>
    </r>
  </si>
  <si>
    <r>
      <t>Il presente lavoro, in assenza di norme tecniche specifiche in materia, rappresenta un tentativo di</t>
    </r>
    <r>
      <rPr>
        <b/>
        <sz val="10"/>
        <rFont val="Arial"/>
        <family val="2"/>
      </rPr>
      <t xml:space="preserve"> fornire al personale di vigilanza sulla sicurezza sul lavoro</t>
    </r>
    <r>
      <rPr>
        <sz val="10"/>
        <rFont val="Arial"/>
        <family val="2"/>
      </rPr>
      <t xml:space="preserve">, uno strumento di calcolo per una stima quantitativa di massima delle condizioni ambientali conseguenti al rilascio di gas tecnico in luogo chiuso o considerabile chiuso in relazione alla densità di tale gas. </t>
    </r>
  </si>
  <si>
    <t>ATS Città Metropolitana di Milano - UOC Impiantistica</t>
  </si>
  <si>
    <t>La possibilità di formazione di atmosfere sotto-ossigenate in ambiente chiuso a seguito di emissione di gas tecnico dal relativo sistema di contenimento, è stata determinata facendo riferimento, in via analogica, alla normativa e letteratura tecnica  relativa alla classificazione delle aree a rischio di esplosione (AtEx), in quanto in essa vengono forniti modelli generali per la stima delle portate di emissione, del grado di efficacia e di efficienza della ventilazione per la diluizione dei gas, nonchè dell'estensione dell'eventuale zona pericolosa.</t>
  </si>
  <si>
    <t xml:space="preserve">Le caratteristiche della ventilazione specifiche dell'ambiente considerato costituiscono un elemento necessario per la determinazione della presenza del pericolo di sotto-ossigenazione; tuttavia, informazioni in merito sono spesso difficili da reperire. </t>
  </si>
  <si>
    <t>a6  connessioni a compressione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</si>
</sst>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70" x14ac:knownFonts="1">
    <font>
      <sz val="11"/>
      <color theme="1"/>
      <name val="Arial"/>
      <family val="2"/>
    </font>
    <font>
      <b/>
      <sz val="11"/>
      <color theme="1"/>
      <name val="Arial"/>
      <family val="2"/>
    </font>
    <font>
      <sz val="9"/>
      <color theme="1"/>
      <name val="Arial"/>
      <family val="2"/>
    </font>
    <font>
      <sz val="10"/>
      <color theme="1"/>
      <name val="Arial"/>
      <family val="2"/>
    </font>
    <font>
      <vertAlign val="subscript"/>
      <sz val="10"/>
      <color theme="1"/>
      <name val="Arial"/>
      <family val="2"/>
    </font>
    <font>
      <b/>
      <vertAlign val="subscript"/>
      <sz val="11"/>
      <color theme="1"/>
      <name val="Arial"/>
      <family val="2"/>
    </font>
    <font>
      <sz val="9"/>
      <color theme="1"/>
      <name val="Arial Narrow"/>
      <family val="2"/>
    </font>
    <font>
      <b/>
      <sz val="9"/>
      <color theme="1"/>
      <name val="Arial Narrow"/>
      <family val="2"/>
    </font>
    <font>
      <b/>
      <i/>
      <sz val="9"/>
      <color theme="1"/>
      <name val="Arial Narrow"/>
      <family val="2"/>
    </font>
    <font>
      <b/>
      <sz val="9"/>
      <color rgb="FF0033CC"/>
      <name val="Arial Narrow"/>
      <family val="2"/>
    </font>
    <font>
      <i/>
      <sz val="9"/>
      <color theme="1"/>
      <name val="Arial Narrow"/>
      <family val="2"/>
    </font>
    <font>
      <sz val="9"/>
      <color rgb="FFFF0000"/>
      <name val="Arial Narrow"/>
      <family val="2"/>
    </font>
    <font>
      <vertAlign val="superscript"/>
      <sz val="9"/>
      <color theme="1"/>
      <name val="Arial Narrow"/>
      <family val="2"/>
    </font>
    <font>
      <vertAlign val="subscript"/>
      <sz val="9"/>
      <color theme="1"/>
      <name val="Arial Narrow"/>
      <family val="2"/>
    </font>
    <font>
      <sz val="9"/>
      <name val="Arial Narrow"/>
      <family val="2"/>
    </font>
    <font>
      <b/>
      <sz val="9"/>
      <color theme="0"/>
      <name val="Arial Narrow"/>
      <family val="2"/>
    </font>
    <font>
      <b/>
      <sz val="10"/>
      <name val="Arial Narrow"/>
      <family val="2"/>
    </font>
    <font>
      <sz val="10"/>
      <name val="Arial Narrow"/>
      <family val="2"/>
    </font>
    <font>
      <sz val="11"/>
      <color theme="1"/>
      <name val="Arial Narrow"/>
      <family val="2"/>
    </font>
    <font>
      <i/>
      <sz val="10"/>
      <name val="Arial Narrow"/>
      <family val="2"/>
    </font>
    <font>
      <vertAlign val="subscript"/>
      <sz val="10"/>
      <name val="Arial Narrow"/>
      <family val="2"/>
    </font>
    <font>
      <sz val="10"/>
      <color indexed="12"/>
      <name val="Arial Narrow"/>
      <family val="2"/>
    </font>
    <font>
      <i/>
      <vertAlign val="subscript"/>
      <sz val="10"/>
      <name val="Arial Narrow"/>
      <family val="2"/>
    </font>
    <font>
      <sz val="10"/>
      <color indexed="10"/>
      <name val="Arial Narrow"/>
      <family val="2"/>
    </font>
    <font>
      <sz val="8"/>
      <name val="Arial Narrow"/>
      <family val="2"/>
    </font>
    <font>
      <sz val="8"/>
      <color rgb="FFFF0000"/>
      <name val="Arial Narrow"/>
      <family val="2"/>
    </font>
    <font>
      <sz val="8"/>
      <color indexed="10"/>
      <name val="Arial Narrow"/>
      <family val="2"/>
    </font>
    <font>
      <i/>
      <sz val="8"/>
      <name val="Arial Narrow"/>
      <family val="2"/>
    </font>
    <font>
      <sz val="8"/>
      <color indexed="17"/>
      <name val="Arial Narrow"/>
      <family val="2"/>
    </font>
    <font>
      <sz val="10"/>
      <color indexed="17"/>
      <name val="Arial Narrow"/>
      <family val="2"/>
    </font>
    <font>
      <sz val="10"/>
      <color rgb="FF0000FF"/>
      <name val="Arial Narrow"/>
      <family val="2"/>
    </font>
    <font>
      <vertAlign val="superscript"/>
      <sz val="10"/>
      <name val="Arial Narrow"/>
      <family val="2"/>
    </font>
    <font>
      <sz val="15"/>
      <name val="Arial Narrow"/>
      <family val="2"/>
    </font>
    <font>
      <sz val="10"/>
      <color rgb="FF0033CC"/>
      <name val="Arial Narrow"/>
      <family val="2"/>
    </font>
    <font>
      <b/>
      <sz val="10"/>
      <color indexed="17"/>
      <name val="Arial Narrow"/>
      <family val="2"/>
    </font>
    <font>
      <sz val="8"/>
      <color indexed="12"/>
      <name val="Arial Narrow"/>
      <family val="2"/>
    </font>
    <font>
      <sz val="10"/>
      <color rgb="FF008000"/>
      <name val="Arial Narrow"/>
      <family val="2"/>
    </font>
    <font>
      <sz val="10"/>
      <color rgb="FFFF0000"/>
      <name val="Arial Narrow"/>
      <family val="2"/>
    </font>
    <font>
      <vertAlign val="subscript"/>
      <sz val="8"/>
      <name val="Arial Narrow"/>
      <family val="2"/>
    </font>
    <font>
      <sz val="10"/>
      <color theme="1"/>
      <name val="Arial Narrow"/>
      <family val="2"/>
    </font>
    <font>
      <sz val="11"/>
      <name val="Arial Narrow"/>
      <family val="2"/>
    </font>
    <font>
      <sz val="9"/>
      <color rgb="FF0000FF"/>
      <name val="Arial Narrow"/>
      <family val="2"/>
    </font>
    <font>
      <vertAlign val="subscript"/>
      <sz val="9"/>
      <name val="Arial Narrow"/>
      <family val="2"/>
    </font>
    <font>
      <sz val="10"/>
      <name val="Century Gothic"/>
      <family val="2"/>
    </font>
    <font>
      <i/>
      <sz val="10"/>
      <name val="Century Gothic"/>
      <family val="2"/>
    </font>
    <font>
      <sz val="8"/>
      <name val="Century Gothic"/>
      <family val="2"/>
    </font>
    <font>
      <sz val="10"/>
      <color rgb="FFFF0000"/>
      <name val="Century Gothic"/>
      <family val="2"/>
    </font>
    <font>
      <b/>
      <sz val="13"/>
      <name val="Arial Narrow"/>
      <family val="2"/>
    </font>
    <font>
      <sz val="8"/>
      <color rgb="FF0033CC"/>
      <name val="Arial Narrow"/>
      <family val="2"/>
    </font>
    <font>
      <vertAlign val="subscript"/>
      <sz val="8"/>
      <color rgb="FF0033CC"/>
      <name val="Arial Narrow"/>
      <family val="2"/>
    </font>
    <font>
      <sz val="10"/>
      <color rgb="FF008000"/>
      <name val="Century Gothic"/>
      <family val="2"/>
    </font>
    <font>
      <b/>
      <sz val="10"/>
      <color rgb="FFFF0000"/>
      <name val="Arial Narrow"/>
      <family val="2"/>
    </font>
    <font>
      <b/>
      <sz val="9"/>
      <name val="Arial Narrow"/>
      <family val="2"/>
    </font>
    <font>
      <sz val="8"/>
      <color theme="1"/>
      <name val="Arial Narrow"/>
      <family val="2"/>
    </font>
    <font>
      <b/>
      <sz val="10"/>
      <color rgb="FF0000FF"/>
      <name val="Arial"/>
      <family val="2"/>
    </font>
    <font>
      <sz val="10"/>
      <name val="Arial"/>
      <family val="2"/>
    </font>
    <font>
      <i/>
      <sz val="10"/>
      <name val="Arial"/>
      <family val="2"/>
    </font>
    <font>
      <i/>
      <sz val="10"/>
      <color theme="1"/>
      <name val="Arial"/>
      <family val="2"/>
    </font>
    <font>
      <sz val="9"/>
      <color rgb="FF0033CC"/>
      <name val="Arial Narrow"/>
      <family val="2"/>
    </font>
    <font>
      <vertAlign val="superscript"/>
      <sz val="9"/>
      <color rgb="FF0033CC"/>
      <name val="Arial Narrow"/>
      <family val="2"/>
    </font>
    <font>
      <sz val="9"/>
      <color rgb="FF008000"/>
      <name val="Arial Narrow"/>
      <family val="2"/>
    </font>
    <font>
      <b/>
      <sz val="9"/>
      <color rgb="FF008000"/>
      <name val="Arial Narrow"/>
      <family val="2"/>
    </font>
    <font>
      <b/>
      <i/>
      <sz val="9"/>
      <color rgb="FF008000"/>
      <name val="Arial Narrow"/>
      <family val="2"/>
    </font>
    <font>
      <b/>
      <vertAlign val="subscript"/>
      <sz val="9"/>
      <color rgb="FF008000"/>
      <name val="Arial Narrow"/>
      <family val="2"/>
    </font>
    <font>
      <vertAlign val="superscript"/>
      <sz val="8"/>
      <name val="Arial Narrow"/>
      <family val="2"/>
    </font>
    <font>
      <vertAlign val="superscript"/>
      <sz val="8"/>
      <color theme="1"/>
      <name val="Arial Narrow"/>
      <family val="2"/>
    </font>
    <font>
      <b/>
      <sz val="10"/>
      <color theme="1"/>
      <name val="Arial"/>
      <family val="2"/>
    </font>
    <font>
      <b/>
      <sz val="10"/>
      <color rgb="FF0033CC"/>
      <name val="Arial"/>
      <family val="2"/>
    </font>
    <font>
      <sz val="10"/>
      <color rgb="FF0033CC"/>
      <name val="Arial"/>
      <family val="2"/>
    </font>
    <font>
      <b/>
      <sz val="1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s>
  <cellStyleXfs count="1">
    <xf numFmtId="0" fontId="0" fillId="0" borderId="0"/>
  </cellStyleXfs>
  <cellXfs count="358">
    <xf numFmtId="0" fontId="0" fillId="0" borderId="0" xfId="0"/>
    <xf numFmtId="0" fontId="0" fillId="0" borderId="0" xfId="0" applyProtection="1">
      <protection hidden="1"/>
    </xf>
    <xf numFmtId="0" fontId="0" fillId="0" borderId="0" xfId="0" applyAlignment="1" applyProtection="1">
      <alignment wrapText="1"/>
      <protection hidden="1"/>
    </xf>
    <xf numFmtId="0" fontId="0" fillId="0" borderId="0" xfId="0" applyAlignment="1" applyProtection="1">
      <alignment vertical="center"/>
      <protection hidden="1"/>
    </xf>
    <xf numFmtId="0" fontId="2" fillId="0" borderId="0" xfId="0" applyFont="1" applyAlignment="1" applyProtection="1">
      <alignment vertical="center" wrapText="1"/>
      <protection hidden="1"/>
    </xf>
    <xf numFmtId="0" fontId="17" fillId="0" borderId="0" xfId="0" applyFont="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vertical="center" wrapText="1"/>
      <protection hidden="1"/>
    </xf>
    <xf numFmtId="0" fontId="17" fillId="0" borderId="0" xfId="0" applyFont="1" applyAlignment="1" applyProtection="1">
      <alignment horizontal="left" vertical="center" wrapText="1"/>
      <protection hidden="1"/>
    </xf>
    <xf numFmtId="0" fontId="19" fillId="0" borderId="0" xfId="0" applyFont="1" applyAlignment="1" applyProtection="1">
      <alignment horizontal="right" vertical="center"/>
      <protection hidden="1"/>
    </xf>
    <xf numFmtId="2" fontId="23" fillId="0" borderId="0" xfId="0" applyNumberFormat="1" applyFont="1" applyFill="1" applyAlignment="1" applyProtection="1">
      <alignment horizontal="center" vertical="center"/>
      <protection hidden="1"/>
    </xf>
    <xf numFmtId="0" fontId="24" fillId="0" borderId="0" xfId="0" applyFont="1" applyAlignment="1" applyProtection="1">
      <alignment vertical="center"/>
      <protection hidden="1"/>
    </xf>
    <xf numFmtId="0" fontId="24" fillId="0" borderId="0" xfId="0" applyFont="1" applyAlignment="1" applyProtection="1">
      <alignment horizontal="right"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vertical="center"/>
      <protection hidden="1"/>
    </xf>
    <xf numFmtId="0" fontId="17" fillId="0" borderId="0" xfId="0" applyFont="1" applyProtection="1">
      <protection hidden="1"/>
    </xf>
    <xf numFmtId="164" fontId="17" fillId="0" borderId="0" xfId="0" applyNumberFormat="1" applyFont="1" applyProtection="1">
      <protection hidden="1"/>
    </xf>
    <xf numFmtId="0" fontId="24" fillId="0" borderId="0" xfId="0" applyFont="1" applyProtection="1">
      <protection hidden="1"/>
    </xf>
    <xf numFmtId="0" fontId="27" fillId="0" borderId="0" xfId="0" applyFont="1" applyAlignment="1" applyProtection="1">
      <alignment horizontal="right"/>
      <protection hidden="1"/>
    </xf>
    <xf numFmtId="0" fontId="28" fillId="0" borderId="0" xfId="0" applyFont="1" applyAlignment="1" applyProtection="1">
      <alignment horizontal="center" vertical="center"/>
      <protection hidden="1"/>
    </xf>
    <xf numFmtId="2" fontId="21" fillId="0" borderId="0" xfId="0" applyNumberFormat="1" applyFont="1" applyAlignment="1" applyProtection="1">
      <alignment horizontal="center" vertical="center"/>
      <protection hidden="1"/>
    </xf>
    <xf numFmtId="0" fontId="24" fillId="0" borderId="0" xfId="0" applyFont="1" applyAlignment="1" applyProtection="1">
      <alignment horizontal="center" vertical="center"/>
      <protection hidden="1"/>
    </xf>
    <xf numFmtId="2" fontId="29" fillId="0" borderId="0" xfId="0" applyNumberFormat="1" applyFont="1" applyAlignment="1" applyProtection="1">
      <alignment horizontal="center" vertical="center"/>
      <protection hidden="1"/>
    </xf>
    <xf numFmtId="0" fontId="19" fillId="0" borderId="0" xfId="0" applyFont="1" applyAlignment="1" applyProtection="1">
      <alignment horizontal="right"/>
      <protection hidden="1"/>
    </xf>
    <xf numFmtId="2" fontId="30" fillId="0" borderId="0" xfId="0" applyNumberFormat="1" applyFont="1" applyAlignment="1" applyProtection="1">
      <alignment horizontal="center"/>
      <protection hidden="1"/>
    </xf>
    <xf numFmtId="2" fontId="29" fillId="0" borderId="0" xfId="0" applyNumberFormat="1" applyFont="1" applyAlignment="1" applyProtection="1">
      <alignment horizontal="center"/>
      <protection hidden="1"/>
    </xf>
    <xf numFmtId="11" fontId="23" fillId="0" borderId="0" xfId="0" applyNumberFormat="1" applyFont="1" applyFill="1" applyAlignment="1" applyProtection="1">
      <alignment horizontal="center" vertical="center"/>
      <protection hidden="1"/>
    </xf>
    <xf numFmtId="11" fontId="17" fillId="0" borderId="0" xfId="0" applyNumberFormat="1" applyFont="1" applyProtection="1">
      <protection hidden="1"/>
    </xf>
    <xf numFmtId="2" fontId="17" fillId="0" borderId="0" xfId="0" applyNumberFormat="1" applyFont="1" applyFill="1" applyProtection="1">
      <protection hidden="1"/>
    </xf>
    <xf numFmtId="11" fontId="29" fillId="0" borderId="0" xfId="0" applyNumberFormat="1" applyFont="1" applyAlignment="1" applyProtection="1">
      <alignment horizontal="center"/>
      <protection hidden="1"/>
    </xf>
    <xf numFmtId="0" fontId="24" fillId="0" borderId="0" xfId="0" applyFont="1" applyAlignment="1" applyProtection="1">
      <alignment wrapText="1"/>
      <protection hidden="1"/>
    </xf>
    <xf numFmtId="2" fontId="36" fillId="0" borderId="0" xfId="0" applyNumberFormat="1" applyFont="1" applyAlignment="1" applyProtection="1">
      <alignment horizontal="center"/>
      <protection hidden="1"/>
    </xf>
    <xf numFmtId="0" fontId="17" fillId="0" borderId="0" xfId="0" applyFont="1" applyAlignment="1" applyProtection="1">
      <alignment horizontal="left" vertical="center"/>
      <protection hidden="1"/>
    </xf>
    <xf numFmtId="0" fontId="6" fillId="2" borderId="0" xfId="0" applyFont="1" applyFill="1" applyAlignment="1" applyProtection="1">
      <alignment horizontal="center" vertical="center"/>
      <protection hidden="1"/>
    </xf>
    <xf numFmtId="2" fontId="6" fillId="2" borderId="0" xfId="0" applyNumberFormat="1" applyFont="1" applyFill="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0" xfId="0" applyFont="1" applyFill="1" applyAlignment="1" applyProtection="1">
      <alignment horizontal="center" vertical="center"/>
      <protection hidden="1"/>
    </xf>
    <xf numFmtId="0" fontId="6" fillId="0" borderId="0" xfId="0" applyFont="1" applyProtection="1">
      <protection hidden="1"/>
    </xf>
    <xf numFmtId="2" fontId="6" fillId="0" borderId="10" xfId="0" applyNumberFormat="1" applyFont="1" applyFill="1" applyBorder="1" applyAlignment="1" applyProtection="1">
      <alignment horizontal="center" vertical="center"/>
      <protection hidden="1"/>
    </xf>
    <xf numFmtId="0" fontId="6" fillId="0" borderId="11"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Border="1" applyAlignment="1" applyProtection="1">
      <alignment horizontal="center" vertical="center"/>
      <protection hidden="1"/>
    </xf>
    <xf numFmtId="0" fontId="6" fillId="2" borderId="0" xfId="0" applyFont="1" applyFill="1" applyBorder="1" applyAlignment="1" applyProtection="1">
      <alignment horizontal="left" vertical="center"/>
      <protection hidden="1"/>
    </xf>
    <xf numFmtId="2" fontId="6" fillId="2" borderId="0" xfId="0" applyNumberFormat="1" applyFont="1" applyFill="1" applyBorder="1" applyAlignment="1" applyProtection="1">
      <alignment horizontal="center" vertical="center"/>
      <protection hidden="1"/>
    </xf>
    <xf numFmtId="0" fontId="7" fillId="2" borderId="0" xfId="0" applyFont="1" applyFill="1" applyAlignment="1" applyProtection="1">
      <alignment horizontal="left" vertical="center"/>
      <protection hidden="1"/>
    </xf>
    <xf numFmtId="0" fontId="6" fillId="0" borderId="0" xfId="0" applyFont="1" applyAlignment="1" applyProtection="1">
      <alignment horizontal="left" vertical="center"/>
      <protection hidden="1"/>
    </xf>
    <xf numFmtId="0" fontId="6" fillId="2" borderId="0" xfId="0" applyFont="1" applyFill="1" applyAlignment="1" applyProtection="1">
      <alignment horizontal="left" vertical="center"/>
      <protection hidden="1"/>
    </xf>
    <xf numFmtId="0" fontId="6" fillId="0" borderId="0" xfId="0" applyFont="1" applyAlignment="1" applyProtection="1">
      <alignment vertical="center"/>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hidden="1"/>
    </xf>
    <xf numFmtId="0" fontId="6" fillId="2" borderId="0" xfId="0" applyFont="1" applyFill="1" applyAlignment="1" applyProtection="1">
      <alignment horizontal="center" vertical="center" wrapText="1"/>
      <protection hidden="1"/>
    </xf>
    <xf numFmtId="2" fontId="6" fillId="2" borderId="0" xfId="0" applyNumberFormat="1" applyFont="1" applyFill="1" applyAlignment="1" applyProtection="1">
      <alignment horizontal="center" vertical="center" wrapText="1"/>
      <protection hidden="1"/>
    </xf>
    <xf numFmtId="0" fontId="6" fillId="0" borderId="11" xfId="0" applyFont="1" applyBorder="1" applyAlignment="1" applyProtection="1">
      <alignment horizontal="center" vertical="center"/>
      <protection hidden="1"/>
    </xf>
    <xf numFmtId="0" fontId="6" fillId="2" borderId="0" xfId="0" applyFont="1" applyFill="1" applyAlignment="1" applyProtection="1">
      <alignment vertical="center"/>
      <protection hidden="1"/>
    </xf>
    <xf numFmtId="0" fontId="15" fillId="2" borderId="0" xfId="0" applyFont="1" applyFill="1" applyAlignment="1" applyProtection="1">
      <alignment horizontal="center" vertical="center"/>
      <protection hidden="1"/>
    </xf>
    <xf numFmtId="0" fontId="7" fillId="2" borderId="0" xfId="0" applyFont="1" applyFill="1" applyAlignment="1" applyProtection="1">
      <alignment horizontal="justify" vertical="center" wrapText="1"/>
      <protection hidden="1"/>
    </xf>
    <xf numFmtId="0" fontId="9" fillId="2" borderId="0" xfId="0" applyFont="1" applyFill="1" applyAlignment="1" applyProtection="1">
      <alignment vertical="center" wrapText="1"/>
      <protection hidden="1"/>
    </xf>
    <xf numFmtId="0" fontId="6" fillId="0" borderId="0" xfId="0" applyFont="1" applyBorder="1" applyAlignment="1" applyProtection="1">
      <alignment horizontal="center" vertical="center" wrapText="1"/>
      <protection hidden="1"/>
    </xf>
    <xf numFmtId="0" fontId="6" fillId="0" borderId="0" xfId="0" applyFont="1" applyFill="1" applyBorder="1" applyAlignment="1" applyProtection="1">
      <alignment horizontal="center" vertical="center" wrapText="1"/>
      <protection hidden="1"/>
    </xf>
    <xf numFmtId="2" fontId="6" fillId="2" borderId="0" xfId="0" applyNumberFormat="1" applyFont="1" applyFill="1" applyAlignment="1" applyProtection="1">
      <alignment vertical="center" wrapText="1"/>
      <protection hidden="1"/>
    </xf>
    <xf numFmtId="2" fontId="6" fillId="0" borderId="0" xfId="0" applyNumberFormat="1" applyFont="1" applyAlignment="1" applyProtection="1">
      <alignment horizontal="center" vertical="center"/>
      <protection hidden="1"/>
    </xf>
    <xf numFmtId="0" fontId="6" fillId="0" borderId="0" xfId="0" applyFont="1" applyFill="1" applyAlignment="1" applyProtection="1">
      <alignment horizontal="left" vertical="center"/>
      <protection hidden="1"/>
    </xf>
    <xf numFmtId="0" fontId="6" fillId="0" borderId="0" xfId="0" applyFont="1" applyFill="1" applyProtection="1">
      <protection hidden="1"/>
    </xf>
    <xf numFmtId="0" fontId="6" fillId="0" borderId="4" xfId="0" applyFont="1" applyBorder="1" applyAlignment="1" applyProtection="1">
      <alignment horizontal="center" vertical="center"/>
      <protection hidden="1"/>
    </xf>
    <xf numFmtId="0" fontId="6" fillId="0" borderId="7" xfId="0" applyFont="1" applyFill="1" applyBorder="1" applyAlignment="1" applyProtection="1">
      <alignment horizontal="center" vertical="center"/>
      <protection hidden="1"/>
    </xf>
    <xf numFmtId="0" fontId="15" fillId="2" borderId="0" xfId="0" applyFont="1" applyFill="1" applyAlignment="1" applyProtection="1">
      <alignment vertical="center"/>
      <protection hidden="1"/>
    </xf>
    <xf numFmtId="2" fontId="7" fillId="0" borderId="2" xfId="0" applyNumberFormat="1" applyFont="1" applyFill="1" applyBorder="1" applyAlignment="1" applyProtection="1">
      <alignment horizontal="center" vertical="center"/>
      <protection hidden="1"/>
    </xf>
    <xf numFmtId="0" fontId="6" fillId="2" borderId="0" xfId="0" applyFont="1" applyFill="1" applyAlignment="1" applyProtection="1">
      <alignment horizontal="center" vertical="center" wrapText="1"/>
      <protection hidden="1"/>
    </xf>
    <xf numFmtId="2" fontId="6" fillId="0" borderId="2" xfId="0" applyNumberFormat="1" applyFont="1" applyFill="1" applyBorder="1" applyAlignment="1" applyProtection="1">
      <alignment horizontal="center" vertical="center"/>
      <protection hidden="1"/>
    </xf>
    <xf numFmtId="0" fontId="6" fillId="0" borderId="4" xfId="0" applyFont="1" applyFill="1" applyBorder="1" applyAlignment="1" applyProtection="1">
      <alignment horizontal="center" vertical="center"/>
      <protection hidden="1"/>
    </xf>
    <xf numFmtId="2" fontId="6" fillId="0" borderId="5" xfId="0" applyNumberFormat="1" applyFont="1" applyFill="1" applyBorder="1" applyAlignment="1" applyProtection="1">
      <alignment horizontal="center" vertical="center"/>
      <protection hidden="1"/>
    </xf>
    <xf numFmtId="2" fontId="52" fillId="0" borderId="2" xfId="0" applyNumberFormat="1" applyFont="1" applyFill="1" applyBorder="1" applyAlignment="1" applyProtection="1">
      <alignment horizontal="center" vertical="center"/>
      <protection hidden="1"/>
    </xf>
    <xf numFmtId="0" fontId="6" fillId="2" borderId="0" xfId="0" applyFont="1" applyFill="1" applyAlignment="1" applyProtection="1">
      <protection hidden="1"/>
    </xf>
    <xf numFmtId="0" fontId="6" fillId="2" borderId="0" xfId="0" applyFont="1" applyFill="1" applyAlignment="1" applyProtection="1">
      <alignment wrapText="1"/>
      <protection hidden="1"/>
    </xf>
    <xf numFmtId="0" fontId="7" fillId="2" borderId="0" xfId="0" applyFont="1" applyFill="1" applyAlignment="1" applyProtection="1">
      <alignment horizontal="left" vertical="center" wrapText="1"/>
      <protection hidden="1"/>
    </xf>
    <xf numFmtId="0" fontId="6" fillId="0" borderId="0" xfId="0" applyFont="1" applyAlignment="1" applyProtection="1">
      <alignment horizontal="center" vertical="center" wrapText="1"/>
      <protection hidden="1"/>
    </xf>
    <xf numFmtId="0" fontId="6" fillId="0" borderId="0" xfId="0" applyFont="1" applyFill="1" applyAlignment="1" applyProtection="1">
      <alignment horizontal="center" vertical="center" wrapText="1"/>
      <protection hidden="1"/>
    </xf>
    <xf numFmtId="0" fontId="6" fillId="0" borderId="0" xfId="0" applyFont="1" applyAlignment="1" applyProtection="1">
      <alignment wrapText="1"/>
      <protection hidden="1"/>
    </xf>
    <xf numFmtId="2" fontId="14" fillId="0" borderId="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2" fontId="7" fillId="2" borderId="0" xfId="0" applyNumberFormat="1" applyFont="1" applyFill="1" applyBorder="1" applyAlignment="1" applyProtection="1">
      <alignment horizontal="center" vertical="center"/>
      <protection hidden="1"/>
    </xf>
    <xf numFmtId="0" fontId="6" fillId="0" borderId="13" xfId="0" applyFont="1" applyFill="1" applyBorder="1" applyAlignment="1" applyProtection="1">
      <alignment horizontal="center" vertical="center"/>
      <protection hidden="1"/>
    </xf>
    <xf numFmtId="0" fontId="6" fillId="0" borderId="13" xfId="0" applyFont="1" applyBorder="1" applyAlignment="1" applyProtection="1">
      <alignment horizontal="center" vertical="center"/>
      <protection hidden="1"/>
    </xf>
    <xf numFmtId="0" fontId="18" fillId="0" borderId="0" xfId="0" applyFont="1" applyProtection="1">
      <protection hidden="1"/>
    </xf>
    <xf numFmtId="0" fontId="16" fillId="0" borderId="0" xfId="0" applyFont="1" applyAlignment="1" applyProtection="1">
      <alignment vertical="center" wrapText="1"/>
      <protection hidden="1"/>
    </xf>
    <xf numFmtId="0" fontId="16" fillId="0" borderId="0" xfId="0" applyFont="1" applyAlignment="1" applyProtection="1">
      <alignment vertical="center"/>
      <protection hidden="1"/>
    </xf>
    <xf numFmtId="0" fontId="16" fillId="0" borderId="0" xfId="0" applyFont="1" applyProtection="1">
      <protection hidden="1"/>
    </xf>
    <xf numFmtId="0" fontId="29" fillId="0" borderId="0" xfId="0" applyFont="1" applyAlignment="1" applyProtection="1">
      <alignment horizontal="center" vertical="center"/>
      <protection hidden="1"/>
    </xf>
    <xf numFmtId="0" fontId="29" fillId="0" borderId="0" xfId="0" applyFont="1" applyAlignment="1" applyProtection="1">
      <alignment horizontal="center"/>
      <protection hidden="1"/>
    </xf>
    <xf numFmtId="0" fontId="27" fillId="0" borderId="0" xfId="0" applyFont="1" applyAlignment="1" applyProtection="1">
      <alignment vertical="center"/>
      <protection hidden="1"/>
    </xf>
    <xf numFmtId="0" fontId="28" fillId="0" borderId="0" xfId="0" applyFont="1" applyAlignment="1" applyProtection="1">
      <alignment vertical="center"/>
      <protection hidden="1"/>
    </xf>
    <xf numFmtId="0" fontId="24" fillId="0" borderId="0" xfId="0" applyFont="1" applyAlignment="1" applyProtection="1">
      <protection hidden="1"/>
    </xf>
    <xf numFmtId="2" fontId="33" fillId="0" borderId="0" xfId="0" applyNumberFormat="1" applyFont="1" applyAlignment="1" applyProtection="1">
      <alignment horizontal="center" vertical="center"/>
      <protection hidden="1"/>
    </xf>
    <xf numFmtId="2" fontId="34" fillId="0" borderId="0" xfId="0" applyNumberFormat="1" applyFont="1" applyAlignment="1" applyProtection="1">
      <alignment horizontal="center" vertical="center"/>
      <protection hidden="1"/>
    </xf>
    <xf numFmtId="0" fontId="33" fillId="0" borderId="0" xfId="0" applyFont="1" applyAlignment="1" applyProtection="1">
      <alignment horizontal="center" vertical="center"/>
      <protection hidden="1"/>
    </xf>
    <xf numFmtId="0" fontId="35" fillId="0" borderId="0" xfId="0" applyFont="1" applyAlignment="1" applyProtection="1">
      <alignment vertical="center"/>
      <protection hidden="1"/>
    </xf>
    <xf numFmtId="0" fontId="24" fillId="0" borderId="0" xfId="0" applyFont="1" applyAlignment="1" applyProtection="1">
      <alignment vertical="justify" wrapText="1"/>
      <protection hidden="1"/>
    </xf>
    <xf numFmtId="2" fontId="33" fillId="0" borderId="0" xfId="0" applyNumberFormat="1" applyFont="1" applyAlignment="1" applyProtection="1">
      <alignment horizontal="center"/>
      <protection hidden="1"/>
    </xf>
    <xf numFmtId="1" fontId="16" fillId="0" borderId="0" xfId="0" applyNumberFormat="1" applyFont="1" applyAlignment="1" applyProtection="1">
      <protection hidden="1"/>
    </xf>
    <xf numFmtId="0" fontId="19" fillId="0" borderId="0" xfId="0" applyFont="1" applyProtection="1">
      <protection hidden="1"/>
    </xf>
    <xf numFmtId="164" fontId="29" fillId="0" borderId="0" xfId="0" applyNumberFormat="1" applyFont="1" applyAlignment="1" applyProtection="1">
      <alignment horizontal="center" vertical="center"/>
      <protection hidden="1"/>
    </xf>
    <xf numFmtId="0" fontId="27" fillId="0" borderId="0" xfId="0" applyFont="1" applyAlignment="1" applyProtection="1">
      <alignment horizontal="right" vertical="center"/>
      <protection hidden="1"/>
    </xf>
    <xf numFmtId="0" fontId="35" fillId="0" borderId="0" xfId="0" applyFont="1" applyAlignment="1" applyProtection="1">
      <alignment horizontal="center" vertical="center"/>
      <protection hidden="1"/>
    </xf>
    <xf numFmtId="0" fontId="17" fillId="0" borderId="0" xfId="0" applyFont="1" applyAlignment="1" applyProtection="1">
      <alignment horizontal="justify" wrapText="1"/>
      <protection hidden="1"/>
    </xf>
    <xf numFmtId="11" fontId="23" fillId="0" borderId="0" xfId="0" applyNumberFormat="1" applyFont="1" applyAlignment="1" applyProtection="1">
      <alignment horizontal="center" vertical="center"/>
      <protection hidden="1"/>
    </xf>
    <xf numFmtId="11" fontId="36" fillId="0" borderId="0" xfId="0" applyNumberFormat="1" applyFont="1" applyAlignment="1" applyProtection="1">
      <alignment horizontal="center"/>
      <protection hidden="1"/>
    </xf>
    <xf numFmtId="0" fontId="16" fillId="0" borderId="0" xfId="0" applyFont="1" applyFill="1" applyProtection="1">
      <protection hidden="1"/>
    </xf>
    <xf numFmtId="0" fontId="17" fillId="0" borderId="0" xfId="0" applyFont="1" applyFill="1" applyProtection="1">
      <protection hidden="1"/>
    </xf>
    <xf numFmtId="0" fontId="43" fillId="0" borderId="0" xfId="0" applyFont="1" applyAlignment="1" applyProtection="1">
      <alignment vertical="center" wrapText="1"/>
      <protection hidden="1"/>
    </xf>
    <xf numFmtId="0" fontId="43" fillId="0" borderId="0" xfId="0" applyFont="1" applyProtection="1">
      <protection hidden="1"/>
    </xf>
    <xf numFmtId="164" fontId="37" fillId="0" borderId="0" xfId="0" applyNumberFormat="1" applyFont="1" applyAlignment="1" applyProtection="1">
      <alignment horizontal="center"/>
      <protection hidden="1"/>
    </xf>
    <xf numFmtId="1" fontId="33" fillId="0" borderId="0" xfId="0" applyNumberFormat="1" applyFont="1" applyAlignment="1" applyProtection="1">
      <alignment horizontal="center"/>
      <protection hidden="1"/>
    </xf>
    <xf numFmtId="11" fontId="37" fillId="0" borderId="0" xfId="0" applyNumberFormat="1" applyFont="1" applyAlignment="1" applyProtection="1">
      <alignment horizontal="center"/>
      <protection hidden="1"/>
    </xf>
    <xf numFmtId="0" fontId="43" fillId="0" borderId="0" xfId="0" applyFont="1" applyAlignment="1" applyProtection="1">
      <alignment horizontal="right"/>
      <protection hidden="1"/>
    </xf>
    <xf numFmtId="0" fontId="17" fillId="0" borderId="0" xfId="0" applyFont="1" applyAlignment="1" applyProtection="1">
      <alignment horizontal="right"/>
      <protection hidden="1"/>
    </xf>
    <xf numFmtId="166" fontId="37" fillId="0" borderId="0" xfId="0" applyNumberFormat="1" applyFont="1" applyAlignment="1" applyProtection="1">
      <alignment horizontal="center"/>
      <protection hidden="1"/>
    </xf>
    <xf numFmtId="2" fontId="37" fillId="0" borderId="0" xfId="0" applyNumberFormat="1" applyFont="1" applyAlignment="1" applyProtection="1">
      <alignment horizontal="center"/>
      <protection hidden="1"/>
    </xf>
    <xf numFmtId="0" fontId="19" fillId="0" borderId="0" xfId="0" applyFont="1" applyFill="1" applyAlignment="1" applyProtection="1">
      <alignment horizontal="right"/>
      <protection hidden="1"/>
    </xf>
    <xf numFmtId="164" fontId="36" fillId="0" borderId="0" xfId="0" applyNumberFormat="1" applyFont="1" applyAlignment="1" applyProtection="1">
      <alignment horizontal="center"/>
      <protection hidden="1"/>
    </xf>
    <xf numFmtId="0" fontId="51" fillId="0" borderId="0" xfId="0" applyFont="1" applyAlignment="1" applyProtection="1">
      <alignment horizontal="center"/>
      <protection hidden="1"/>
    </xf>
    <xf numFmtId="0" fontId="18" fillId="0" borderId="0" xfId="0" applyFont="1" applyFill="1" applyProtection="1">
      <protection hidden="1"/>
    </xf>
    <xf numFmtId="1" fontId="17" fillId="0" borderId="0" xfId="0" applyNumberFormat="1" applyFont="1" applyAlignment="1" applyProtection="1">
      <alignment vertical="center" wrapText="1"/>
      <protection hidden="1"/>
    </xf>
    <xf numFmtId="2" fontId="23" fillId="0" borderId="0" xfId="0" applyNumberFormat="1" applyFont="1" applyAlignment="1" applyProtection="1">
      <alignment horizontal="center" vertical="center"/>
      <protection hidden="1"/>
    </xf>
    <xf numFmtId="166" fontId="29" fillId="0" borderId="0" xfId="0" applyNumberFormat="1" applyFont="1" applyAlignment="1" applyProtection="1">
      <alignment horizontal="center"/>
      <protection hidden="1"/>
    </xf>
    <xf numFmtId="0" fontId="16" fillId="0" borderId="0" xfId="0" applyFont="1" applyFill="1" applyAlignment="1" applyProtection="1">
      <protection hidden="1"/>
    </xf>
    <xf numFmtId="0" fontId="39" fillId="0" borderId="0" xfId="0" applyFont="1" applyFill="1" applyProtection="1">
      <protection hidden="1"/>
    </xf>
    <xf numFmtId="0" fontId="0" fillId="0" borderId="0" xfId="0" applyFill="1" applyProtection="1">
      <protection hidden="1"/>
    </xf>
    <xf numFmtId="0" fontId="39" fillId="0" borderId="0" xfId="0" applyFont="1" applyProtection="1">
      <protection hidden="1"/>
    </xf>
    <xf numFmtId="164" fontId="23" fillId="0" borderId="0" xfId="0" applyNumberFormat="1" applyFont="1" applyAlignment="1" applyProtection="1">
      <alignment horizontal="center"/>
      <protection hidden="1"/>
    </xf>
    <xf numFmtId="0" fontId="3" fillId="0" borderId="0" xfId="0" applyFont="1" applyAlignment="1" applyProtection="1">
      <alignment horizontal="right"/>
      <protection hidden="1"/>
    </xf>
    <xf numFmtId="2" fontId="46" fillId="0" borderId="0" xfId="0" applyNumberFormat="1" applyFont="1" applyFill="1" applyAlignment="1" applyProtection="1">
      <alignment horizontal="center" vertical="center"/>
      <protection hidden="1"/>
    </xf>
    <xf numFmtId="0" fontId="44" fillId="0" borderId="0" xfId="0" applyFont="1" applyAlignment="1" applyProtection="1">
      <alignment horizontal="right" vertical="center"/>
      <protection hidden="1"/>
    </xf>
    <xf numFmtId="2" fontId="50" fillId="0" borderId="0" xfId="0" applyNumberFormat="1" applyFont="1" applyAlignment="1" applyProtection="1">
      <alignment horizontal="center"/>
      <protection hidden="1"/>
    </xf>
    <xf numFmtId="0" fontId="45" fillId="0" borderId="0" xfId="0" applyFont="1" applyProtection="1">
      <protection hidden="1"/>
    </xf>
    <xf numFmtId="2" fontId="43" fillId="0" borderId="0" xfId="0" applyNumberFormat="1" applyFont="1" applyProtection="1">
      <protection hidden="1"/>
    </xf>
    <xf numFmtId="0" fontId="36" fillId="0" borderId="0" xfId="0" applyFont="1" applyAlignment="1" applyProtection="1">
      <alignment horizontal="center" vertical="center"/>
      <protection hidden="1"/>
    </xf>
    <xf numFmtId="0" fontId="16" fillId="0" borderId="0" xfId="0" applyFont="1" applyAlignment="1" applyProtection="1">
      <alignment horizontal="center" vertical="center" wrapText="1"/>
      <protection hidden="1"/>
    </xf>
    <xf numFmtId="0" fontId="51" fillId="0" borderId="0" xfId="0" applyFont="1" applyAlignment="1" applyProtection="1">
      <alignment horizontal="center" vertical="center"/>
      <protection hidden="1"/>
    </xf>
    <xf numFmtId="0" fontId="16" fillId="0" borderId="0" xfId="0" applyFont="1" applyFill="1" applyAlignment="1" applyProtection="1">
      <alignment vertical="center"/>
      <protection hidden="1"/>
    </xf>
    <xf numFmtId="0" fontId="17" fillId="0" borderId="0" xfId="0" applyFont="1" applyFill="1" applyAlignment="1" applyProtection="1">
      <alignment vertical="center"/>
      <protection hidden="1"/>
    </xf>
    <xf numFmtId="0" fontId="19"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protection hidden="1"/>
    </xf>
    <xf numFmtId="0" fontId="43" fillId="0" borderId="0" xfId="0" applyFont="1" applyFill="1" applyAlignment="1" applyProtection="1">
      <alignment vertical="center"/>
      <protection hidden="1"/>
    </xf>
    <xf numFmtId="0" fontId="43" fillId="0" borderId="0" xfId="0" applyFont="1" applyAlignment="1" applyProtection="1">
      <alignment vertical="center"/>
      <protection hidden="1"/>
    </xf>
    <xf numFmtId="0" fontId="44" fillId="0" borderId="0" xfId="0" applyFont="1" applyAlignment="1" applyProtection="1">
      <alignment horizontal="center" vertical="center"/>
      <protection hidden="1"/>
    </xf>
    <xf numFmtId="0" fontId="43" fillId="0" borderId="0" xfId="0" applyFont="1" applyAlignment="1" applyProtection="1">
      <alignment horizontal="center" vertical="center"/>
      <protection hidden="1"/>
    </xf>
    <xf numFmtId="2" fontId="17" fillId="0" borderId="0" xfId="0" applyNumberFormat="1" applyFont="1" applyProtection="1">
      <protection hidden="1"/>
    </xf>
    <xf numFmtId="0" fontId="3" fillId="0" borderId="0" xfId="0" applyFont="1" applyProtection="1">
      <protection hidden="1"/>
    </xf>
    <xf numFmtId="0" fontId="40" fillId="0" borderId="0" xfId="0" applyFont="1" applyFill="1" applyProtection="1">
      <protection hidden="1"/>
    </xf>
    <xf numFmtId="0" fontId="40" fillId="0" borderId="0" xfId="0" applyFont="1" applyProtection="1">
      <protection hidden="1"/>
    </xf>
    <xf numFmtId="0" fontId="17" fillId="0" borderId="0" xfId="0" applyFont="1" applyAlignment="1" applyProtection="1">
      <protection hidden="1"/>
    </xf>
    <xf numFmtId="0" fontId="6" fillId="0" borderId="0" xfId="0" applyFont="1" applyFill="1" applyAlignment="1" applyProtection="1">
      <alignment horizontal="left" vertical="center"/>
      <protection hidden="1"/>
    </xf>
    <xf numFmtId="0" fontId="6" fillId="0" borderId="0" xfId="0" applyFont="1" applyAlignment="1" applyProtection="1">
      <alignment horizontal="left" vertical="center"/>
      <protection hidden="1"/>
    </xf>
    <xf numFmtId="0" fontId="9" fillId="2" borderId="0" xfId="0" applyFont="1" applyFill="1" applyAlignment="1" applyProtection="1">
      <alignment horizontal="left" vertical="center" wrapText="1"/>
      <protection hidden="1"/>
    </xf>
    <xf numFmtId="0" fontId="6" fillId="2" borderId="0" xfId="0" applyFont="1" applyFill="1" applyAlignment="1" applyProtection="1">
      <alignment horizontal="left" vertical="center" wrapText="1"/>
      <protection hidden="1"/>
    </xf>
    <xf numFmtId="0" fontId="3" fillId="0" borderId="0" xfId="0" applyFont="1" applyAlignment="1" applyProtection="1">
      <alignment horizontal="justify" vertical="center" wrapText="1"/>
      <protection hidden="1"/>
    </xf>
    <xf numFmtId="0" fontId="6" fillId="0" borderId="0" xfId="0" applyFont="1" applyFill="1" applyAlignment="1" applyProtection="1">
      <alignment vertical="center"/>
      <protection hidden="1"/>
    </xf>
    <xf numFmtId="0" fontId="6" fillId="0" borderId="0" xfId="0" applyFont="1" applyFill="1" applyAlignment="1" applyProtection="1">
      <alignment vertical="center" wrapText="1"/>
      <protection hidden="1"/>
    </xf>
    <xf numFmtId="2" fontId="6" fillId="0" borderId="0" xfId="0" applyNumberFormat="1" applyFont="1" applyFill="1" applyAlignment="1" applyProtection="1">
      <alignment horizontal="center" vertical="center"/>
      <protection hidden="1"/>
    </xf>
    <xf numFmtId="0" fontId="6" fillId="0" borderId="11" xfId="0" applyFont="1" applyFill="1" applyBorder="1" applyAlignment="1" applyProtection="1">
      <alignment horizontal="left" vertical="center"/>
      <protection hidden="1"/>
    </xf>
    <xf numFmtId="2" fontId="6" fillId="2" borderId="0" xfId="0" applyNumberFormat="1"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11" fontId="6" fillId="0" borderId="10" xfId="0" applyNumberFormat="1" applyFont="1" applyFill="1" applyBorder="1" applyAlignment="1" applyProtection="1">
      <alignment horizontal="center" vertical="center"/>
      <protection hidden="1"/>
    </xf>
    <xf numFmtId="11" fontId="6" fillId="2" borderId="0" xfId="0" applyNumberFormat="1" applyFont="1" applyFill="1" applyBorder="1" applyAlignment="1" applyProtection="1">
      <alignment horizontal="center" vertical="center"/>
      <protection hidden="1"/>
    </xf>
    <xf numFmtId="0" fontId="11" fillId="0" borderId="0" xfId="0" applyFont="1" applyFill="1" applyAlignment="1" applyProtection="1">
      <alignment vertical="center"/>
      <protection hidden="1"/>
    </xf>
    <xf numFmtId="0" fontId="6" fillId="0" borderId="0" xfId="0" applyFont="1" applyFill="1" applyAlignment="1" applyProtection="1">
      <protection hidden="1"/>
    </xf>
    <xf numFmtId="0" fontId="10" fillId="0" borderId="0" xfId="0" applyFont="1" applyFill="1" applyAlignment="1" applyProtection="1">
      <alignment horizontal="left" vertical="center"/>
      <protection hidden="1"/>
    </xf>
    <xf numFmtId="0" fontId="10" fillId="0" borderId="0" xfId="0" applyFont="1" applyFill="1" applyAlignment="1" applyProtection="1">
      <alignment vertical="center"/>
      <protection hidden="1"/>
    </xf>
    <xf numFmtId="0" fontId="11" fillId="0" borderId="0" xfId="0" applyFont="1" applyFill="1" applyAlignment="1" applyProtection="1">
      <alignment horizontal="left" vertical="center" wrapText="1"/>
      <protection hidden="1"/>
    </xf>
    <xf numFmtId="0" fontId="10" fillId="0" borderId="0" xfId="0" applyFont="1" applyFill="1" applyAlignment="1" applyProtection="1">
      <alignment vertical="center" wrapText="1"/>
      <protection hidden="1"/>
    </xf>
    <xf numFmtId="0" fontId="7" fillId="0" borderId="0" xfId="0" applyFont="1" applyFill="1" applyAlignment="1" applyProtection="1">
      <alignment horizontal="left"/>
      <protection hidden="1"/>
    </xf>
    <xf numFmtId="0" fontId="6" fillId="0" borderId="0" xfId="0" applyFont="1" applyFill="1" applyAlignment="1" applyProtection="1">
      <alignment wrapText="1"/>
      <protection hidden="1"/>
    </xf>
    <xf numFmtId="0" fontId="14" fillId="0" borderId="0" xfId="0" applyFont="1" applyFill="1" applyAlignment="1" applyProtection="1">
      <alignment horizontal="left" vertical="center"/>
      <protection hidden="1"/>
    </xf>
    <xf numFmtId="0" fontId="14" fillId="0" borderId="0" xfId="0" applyFont="1" applyFill="1" applyAlignment="1" applyProtection="1">
      <alignment horizontal="center" vertical="center"/>
      <protection hidden="1"/>
    </xf>
    <xf numFmtId="0" fontId="14" fillId="0" borderId="0" xfId="0" applyFont="1" applyFill="1" applyProtection="1">
      <protection hidden="1"/>
    </xf>
    <xf numFmtId="0" fontId="6" fillId="0" borderId="0" xfId="0" applyFont="1" applyFill="1" applyAlignment="1" applyProtection="1">
      <alignment horizontal="left"/>
      <protection hidden="1"/>
    </xf>
    <xf numFmtId="0" fontId="41" fillId="0" borderId="0" xfId="0" applyFont="1" applyAlignment="1" applyProtection="1">
      <alignment horizontal="left"/>
      <protection hidden="1"/>
    </xf>
    <xf numFmtId="2" fontId="14" fillId="0" borderId="0" xfId="0" applyNumberFormat="1" applyFont="1" applyFill="1" applyProtection="1">
      <protection hidden="1"/>
    </xf>
    <xf numFmtId="0" fontId="14" fillId="0" borderId="0" xfId="0" applyFont="1" applyAlignment="1" applyProtection="1">
      <alignment horizontal="left" vertical="center"/>
      <protection hidden="1"/>
    </xf>
    <xf numFmtId="2" fontId="6" fillId="0" borderId="0" xfId="0" applyNumberFormat="1" applyFont="1" applyProtection="1">
      <protection hidden="1"/>
    </xf>
    <xf numFmtId="0" fontId="6" fillId="0" borderId="0" xfId="0" applyFont="1" applyAlignment="1" applyProtection="1">
      <alignment vertical="top" wrapText="1"/>
      <protection hidden="1"/>
    </xf>
    <xf numFmtId="0" fontId="6" fillId="0" borderId="0" xfId="0" applyFont="1" applyBorder="1" applyAlignment="1" applyProtection="1">
      <protection hidden="1"/>
    </xf>
    <xf numFmtId="0" fontId="6" fillId="0" borderId="0" xfId="0" applyFont="1" applyAlignment="1" applyProtection="1">
      <alignment vertical="center" wrapText="1"/>
      <protection hidden="1"/>
    </xf>
    <xf numFmtId="0" fontId="6" fillId="4" borderId="0" xfId="0" applyFont="1" applyFill="1" applyProtection="1">
      <protection hidden="1"/>
    </xf>
    <xf numFmtId="0" fontId="14" fillId="0" borderId="0" xfId="0" applyFont="1" applyAlignment="1" applyProtection="1">
      <alignment horizontal="center" vertical="center"/>
      <protection hidden="1"/>
    </xf>
    <xf numFmtId="0" fontId="14" fillId="0" borderId="0" xfId="0" applyFont="1" applyProtection="1">
      <protection hidden="1"/>
    </xf>
    <xf numFmtId="164" fontId="6" fillId="0" borderId="0" xfId="0" applyNumberFormat="1" applyFont="1" applyFill="1" applyAlignment="1" applyProtection="1">
      <alignment horizontal="center" vertical="center"/>
      <protection hidden="1"/>
    </xf>
    <xf numFmtId="165" fontId="6" fillId="0" borderId="0" xfId="0" applyNumberFormat="1" applyFont="1" applyFill="1" applyAlignment="1" applyProtection="1">
      <alignment horizontal="center" vertical="center"/>
      <protection hidden="1"/>
    </xf>
    <xf numFmtId="0" fontId="7" fillId="0" borderId="0" xfId="0" quotePrefix="1" applyFont="1" applyFill="1" applyAlignment="1" applyProtection="1">
      <alignment horizontal="left" vertical="center"/>
      <protection hidden="1"/>
    </xf>
    <xf numFmtId="0" fontId="11" fillId="0" borderId="0" xfId="0" applyFont="1" applyFill="1" applyAlignment="1" applyProtection="1">
      <alignment horizontal="left" vertical="center"/>
      <protection hidden="1"/>
    </xf>
    <xf numFmtId="0" fontId="52" fillId="0" borderId="0" xfId="0" applyFont="1" applyFill="1" applyProtection="1">
      <protection hidden="1"/>
    </xf>
    <xf numFmtId="0" fontId="54" fillId="0" borderId="0" xfId="0" applyFont="1" applyAlignment="1" applyProtection="1">
      <alignment wrapText="1"/>
      <protection hidden="1"/>
    </xf>
    <xf numFmtId="0" fontId="3" fillId="0" borderId="0" xfId="0" applyFont="1" applyFill="1" applyAlignment="1" applyProtection="1">
      <alignment vertical="center" wrapText="1"/>
      <protection hidden="1"/>
    </xf>
    <xf numFmtId="0" fontId="3" fillId="0" borderId="0" xfId="0" applyFont="1" applyAlignment="1" applyProtection="1">
      <alignment vertical="center" wrapText="1"/>
      <protection hidden="1"/>
    </xf>
    <xf numFmtId="0" fontId="55" fillId="0" borderId="0" xfId="0" applyFont="1" applyAlignment="1" applyProtection="1">
      <alignment vertical="center" wrapText="1"/>
      <protection hidden="1"/>
    </xf>
    <xf numFmtId="0" fontId="9" fillId="2" borderId="0" xfId="0" applyFont="1" applyFill="1" applyAlignment="1" applyProtection="1">
      <alignment horizontal="left" vertical="center"/>
      <protection hidden="1"/>
    </xf>
    <xf numFmtId="0" fontId="6" fillId="0" borderId="0" xfId="0" applyFont="1" applyFill="1" applyAlignment="1" applyProtection="1">
      <alignment horizontal="left" vertical="center"/>
      <protection hidden="1"/>
    </xf>
    <xf numFmtId="0" fontId="9" fillId="2" borderId="0" xfId="0" applyFont="1" applyFill="1" applyAlignment="1" applyProtection="1">
      <alignment horizontal="left" vertical="center" wrapText="1"/>
      <protection hidden="1"/>
    </xf>
    <xf numFmtId="0" fontId="6" fillId="0" borderId="0" xfId="0" applyFont="1" applyAlignment="1" applyProtection="1">
      <alignment horizontal="left" vertical="center"/>
      <protection hidden="1"/>
    </xf>
    <xf numFmtId="0" fontId="6" fillId="2" borderId="0" xfId="0" applyFont="1" applyFill="1" applyAlignment="1" applyProtection="1">
      <alignment horizontal="left" vertical="center" wrapText="1"/>
      <protection hidden="1"/>
    </xf>
    <xf numFmtId="0" fontId="6" fillId="2" borderId="0" xfId="0" applyFont="1" applyFill="1" applyAlignment="1" applyProtection="1">
      <alignment horizontal="left" vertical="center" wrapText="1"/>
      <protection hidden="1"/>
    </xf>
    <xf numFmtId="0" fontId="58" fillId="2" borderId="0" xfId="0" applyFont="1" applyFill="1" applyAlignment="1" applyProtection="1">
      <alignment horizontal="left" vertical="center"/>
      <protection hidden="1"/>
    </xf>
    <xf numFmtId="0" fontId="58" fillId="2" borderId="0" xfId="0" applyFont="1" applyFill="1" applyAlignment="1" applyProtection="1">
      <alignment horizontal="left"/>
      <protection hidden="1"/>
    </xf>
    <xf numFmtId="0" fontId="58" fillId="2" borderId="0" xfId="0" applyFont="1" applyFill="1" applyAlignment="1" applyProtection="1">
      <alignment vertical="center"/>
      <protection hidden="1"/>
    </xf>
    <xf numFmtId="2" fontId="58" fillId="0" borderId="12" xfId="0" applyNumberFormat="1" applyFont="1" applyFill="1" applyBorder="1" applyAlignment="1" applyProtection="1">
      <alignment horizontal="center" vertical="center"/>
      <protection locked="0"/>
    </xf>
    <xf numFmtId="2" fontId="58" fillId="2" borderId="0" xfId="0" applyNumberFormat="1" applyFont="1" applyFill="1" applyAlignment="1" applyProtection="1">
      <alignment horizontal="center" vertical="center"/>
      <protection hidden="1"/>
    </xf>
    <xf numFmtId="0" fontId="58" fillId="2" borderId="0" xfId="0" applyFont="1" applyFill="1" applyAlignment="1" applyProtection="1">
      <alignment horizontal="center" vertical="center"/>
      <protection hidden="1"/>
    </xf>
    <xf numFmtId="49" fontId="58" fillId="0" borderId="14" xfId="0" applyNumberFormat="1" applyFont="1" applyFill="1" applyBorder="1" applyAlignment="1" applyProtection="1">
      <alignment horizontal="center" vertical="center"/>
      <protection locked="0"/>
    </xf>
    <xf numFmtId="0" fontId="58" fillId="0" borderId="13" xfId="0" applyFont="1" applyFill="1" applyBorder="1" applyAlignment="1" applyProtection="1">
      <alignment horizontal="center" vertical="center"/>
      <protection hidden="1"/>
    </xf>
    <xf numFmtId="2" fontId="58" fillId="2" borderId="0" xfId="0" applyNumberFormat="1" applyFont="1" applyFill="1" applyBorder="1" applyAlignment="1" applyProtection="1">
      <alignment horizontal="center" vertical="center"/>
      <protection hidden="1"/>
    </xf>
    <xf numFmtId="0" fontId="58" fillId="2" borderId="0" xfId="0" applyFont="1" applyFill="1" applyBorder="1" applyAlignment="1" applyProtection="1">
      <alignment horizontal="center" vertical="center"/>
      <protection hidden="1"/>
    </xf>
    <xf numFmtId="0" fontId="58" fillId="0" borderId="13" xfId="0" applyFont="1" applyFill="1" applyBorder="1" applyAlignment="1" applyProtection="1">
      <alignment horizontal="left" vertical="center"/>
      <protection hidden="1"/>
    </xf>
    <xf numFmtId="0" fontId="61" fillId="2" borderId="0" xfId="0" applyFont="1" applyFill="1" applyAlignment="1" applyProtection="1">
      <alignment horizontal="center" vertical="center"/>
      <protection hidden="1"/>
    </xf>
    <xf numFmtId="0" fontId="61" fillId="2" borderId="0" xfId="0" applyFont="1" applyFill="1" applyAlignment="1" applyProtection="1">
      <alignment horizontal="left" vertical="center"/>
      <protection hidden="1"/>
    </xf>
    <xf numFmtId="0" fontId="60" fillId="2" borderId="0" xfId="0" applyFont="1" applyFill="1" applyProtection="1">
      <protection hidden="1"/>
    </xf>
    <xf numFmtId="0" fontId="61" fillId="2" borderId="0" xfId="0" applyFont="1" applyFill="1" applyAlignment="1" applyProtection="1">
      <alignment horizontal="left" vertical="center"/>
      <protection hidden="1"/>
    </xf>
    <xf numFmtId="2" fontId="58" fillId="0" borderId="12" xfId="0" applyNumberFormat="1" applyFont="1" applyBorder="1" applyAlignment="1" applyProtection="1">
      <alignment horizontal="center" vertical="center"/>
      <protection locked="0"/>
    </xf>
    <xf numFmtId="0" fontId="7" fillId="0" borderId="0" xfId="0" applyFont="1" applyFill="1" applyAlignment="1" applyProtection="1">
      <alignment horizontal="left" vertical="center"/>
      <protection hidden="1"/>
    </xf>
    <xf numFmtId="0" fontId="6" fillId="2" borderId="0" xfId="0" applyFont="1" applyFill="1" applyAlignment="1" applyProtection="1">
      <alignment horizontal="left" vertical="center" wrapText="1"/>
      <protection hidden="1"/>
    </xf>
    <xf numFmtId="0" fontId="19" fillId="0" borderId="0" xfId="0" applyFont="1" applyAlignment="1">
      <alignment horizontal="right" vertical="center"/>
    </xf>
    <xf numFmtId="0" fontId="17" fillId="0" borderId="0" xfId="0" applyFont="1"/>
    <xf numFmtId="0" fontId="24" fillId="0" borderId="0" xfId="0" applyFont="1"/>
    <xf numFmtId="0" fontId="27" fillId="0" borderId="0" xfId="0" applyFont="1" applyAlignment="1">
      <alignment horizontal="right"/>
    </xf>
    <xf numFmtId="0" fontId="28" fillId="0" borderId="0" xfId="0" applyFont="1" applyAlignment="1">
      <alignment horizontal="center" vertical="center"/>
    </xf>
    <xf numFmtId="0" fontId="17" fillId="0" borderId="0" xfId="0" applyFont="1" applyAlignment="1">
      <alignment vertical="center"/>
    </xf>
    <xf numFmtId="0" fontId="10" fillId="2" borderId="0" xfId="0" applyFont="1" applyFill="1" applyAlignment="1" applyProtection="1">
      <alignment vertical="center" wrapText="1"/>
      <protection hidden="1"/>
    </xf>
    <xf numFmtId="2" fontId="37" fillId="0" borderId="0" xfId="0" applyNumberFormat="1" applyFont="1" applyAlignment="1">
      <alignment horizontal="center"/>
    </xf>
    <xf numFmtId="0" fontId="6" fillId="0" borderId="13" xfId="0" applyFont="1" applyBorder="1" applyAlignment="1" applyProtection="1">
      <alignment horizontal="left" vertical="center"/>
      <protection hidden="1"/>
    </xf>
    <xf numFmtId="0" fontId="6" fillId="0" borderId="7" xfId="0" applyFont="1" applyBorder="1" applyAlignment="1" applyProtection="1">
      <alignment horizontal="left" vertical="center"/>
      <protection hidden="1"/>
    </xf>
    <xf numFmtId="0" fontId="6" fillId="0" borderId="13" xfId="0" applyFont="1" applyFill="1" applyBorder="1" applyAlignment="1" applyProtection="1">
      <alignment horizontal="left" vertical="center"/>
      <protection hidden="1"/>
    </xf>
    <xf numFmtId="0" fontId="61" fillId="2" borderId="0" xfId="0" applyFont="1" applyFill="1" applyProtection="1">
      <protection hidden="1"/>
    </xf>
    <xf numFmtId="2" fontId="50" fillId="0" borderId="0" xfId="0" applyNumberFormat="1" applyFont="1" applyAlignment="1">
      <alignment horizontal="center"/>
    </xf>
    <xf numFmtId="0" fontId="43" fillId="0" borderId="0" xfId="0" applyFont="1"/>
    <xf numFmtId="0" fontId="45" fillId="0" borderId="0" xfId="0" applyFont="1"/>
    <xf numFmtId="2" fontId="43" fillId="0" borderId="0" xfId="0" applyNumberFormat="1" applyFont="1"/>
    <xf numFmtId="2" fontId="17" fillId="0" borderId="0" xfId="0" applyNumberFormat="1" applyFont="1"/>
    <xf numFmtId="0" fontId="24" fillId="0" borderId="0" xfId="0" applyFont="1" applyAlignment="1">
      <alignment vertical="center"/>
    </xf>
    <xf numFmtId="0" fontId="19" fillId="0" borderId="0" xfId="0" applyFont="1" applyAlignment="1">
      <alignment horizontal="center" vertical="center"/>
    </xf>
    <xf numFmtId="0" fontId="17" fillId="0" borderId="0" xfId="0" applyFont="1" applyAlignment="1">
      <alignment horizontal="center" vertical="center"/>
    </xf>
    <xf numFmtId="2" fontId="29" fillId="0" borderId="0" xfId="0" applyNumberFormat="1" applyFont="1" applyAlignment="1">
      <alignment horizontal="center" vertical="center"/>
    </xf>
    <xf numFmtId="0" fontId="37" fillId="0" borderId="0" xfId="0" applyFont="1" applyAlignment="1">
      <alignment horizontal="center" vertical="center"/>
    </xf>
    <xf numFmtId="2" fontId="7" fillId="0" borderId="10" xfId="0" applyNumberFormat="1" applyFont="1" applyFill="1" applyBorder="1" applyAlignment="1" applyProtection="1">
      <alignment horizontal="center" vertical="center"/>
      <protection hidden="1"/>
    </xf>
    <xf numFmtId="166" fontId="6" fillId="0" borderId="10" xfId="0" applyNumberFormat="1" applyFont="1" applyFill="1" applyBorder="1" applyAlignment="1" applyProtection="1">
      <alignment horizontal="center"/>
      <protection hidden="1"/>
    </xf>
    <xf numFmtId="166" fontId="36" fillId="0" borderId="0" xfId="0" applyNumberFormat="1" applyFont="1" applyAlignment="1" applyProtection="1">
      <alignment horizontal="center"/>
      <protection hidden="1"/>
    </xf>
    <xf numFmtId="166" fontId="36" fillId="0" borderId="0" xfId="0" applyNumberFormat="1" applyFont="1" applyAlignment="1">
      <alignment horizontal="center"/>
    </xf>
    <xf numFmtId="0" fontId="7" fillId="2" borderId="0" xfId="0" applyFont="1" applyFill="1" applyAlignment="1" applyProtection="1">
      <alignment horizontal="left" vertical="center"/>
      <protection hidden="1"/>
    </xf>
    <xf numFmtId="0" fontId="6" fillId="0" borderId="0" xfId="0" applyFont="1" applyFill="1" applyAlignment="1" applyProtection="1">
      <alignment horizontal="left" vertical="center"/>
      <protection hidden="1"/>
    </xf>
    <xf numFmtId="0" fontId="6" fillId="0" borderId="0" xfId="0" applyFont="1" applyAlignment="1" applyProtection="1">
      <alignment horizontal="left" vertical="center"/>
      <protection hidden="1"/>
    </xf>
    <xf numFmtId="0" fontId="61" fillId="2" borderId="0" xfId="0" applyFont="1" applyFill="1" applyAlignment="1" applyProtection="1">
      <alignment horizontal="left" vertical="center"/>
      <protection hidden="1"/>
    </xf>
    <xf numFmtId="0" fontId="6" fillId="2" borderId="0" xfId="0" applyFont="1" applyFill="1" applyAlignment="1" applyProtection="1">
      <alignment horizontal="left" vertical="center" wrapText="1"/>
      <protection hidden="1"/>
    </xf>
    <xf numFmtId="0" fontId="6" fillId="0" borderId="0" xfId="0" applyFont="1" applyFill="1" applyAlignment="1" applyProtection="1">
      <alignment horizontal="left" vertical="center"/>
      <protection hidden="1"/>
    </xf>
    <xf numFmtId="0" fontId="6" fillId="0" borderId="0" xfId="0" applyFont="1" applyAlignment="1" applyProtection="1">
      <alignment horizontal="left" vertical="center"/>
      <protection hidden="1"/>
    </xf>
    <xf numFmtId="0" fontId="6" fillId="0" borderId="0" xfId="0" applyFont="1" applyFill="1" applyBorder="1" applyAlignment="1" applyProtection="1">
      <alignment horizontal="left" vertical="center"/>
      <protection hidden="1"/>
    </xf>
    <xf numFmtId="0" fontId="3" fillId="0" borderId="0" xfId="0" applyFont="1" applyAlignment="1" applyProtection="1">
      <alignment horizontal="justify" vertical="center" wrapText="1"/>
      <protection hidden="1"/>
    </xf>
    <xf numFmtId="0" fontId="6" fillId="0" borderId="0" xfId="0" applyFont="1" applyFill="1" applyAlignment="1" applyProtection="1">
      <alignment horizontal="left" vertical="center"/>
      <protection hidden="1"/>
    </xf>
    <xf numFmtId="0" fontId="6" fillId="0" borderId="0" xfId="0" applyFont="1" applyAlignment="1" applyProtection="1">
      <alignment horizontal="left" vertical="center"/>
      <protection hidden="1"/>
    </xf>
    <xf numFmtId="2" fontId="58" fillId="0" borderId="12"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protection hidden="1"/>
    </xf>
    <xf numFmtId="0" fontId="17" fillId="0" borderId="0" xfId="0" applyFont="1" applyAlignment="1" applyProtection="1">
      <alignment horizontal="justify" vertical="center" wrapText="1"/>
      <protection hidden="1"/>
    </xf>
    <xf numFmtId="0" fontId="17" fillId="0" borderId="0" xfId="0" applyFont="1" applyAlignment="1">
      <alignment horizontal="left" vertical="center"/>
    </xf>
    <xf numFmtId="0" fontId="24" fillId="0" borderId="0" xfId="0" applyFont="1" applyAlignment="1" applyProtection="1">
      <alignment horizontal="left" vertical="center" wrapText="1"/>
      <protection hidden="1"/>
    </xf>
    <xf numFmtId="0" fontId="24"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24" fillId="0" borderId="0" xfId="0" applyFont="1" applyAlignment="1" applyProtection="1">
      <alignment horizontal="justify" vertical="center" wrapText="1"/>
      <protection hidden="1"/>
    </xf>
    <xf numFmtId="0" fontId="24" fillId="0" borderId="0" xfId="0" applyFont="1" applyAlignment="1" applyProtection="1">
      <alignment vertical="center" wrapText="1"/>
      <protection hidden="1"/>
    </xf>
    <xf numFmtId="0" fontId="24" fillId="0" borderId="0" xfId="0" applyFont="1" applyAlignment="1" applyProtection="1">
      <alignment horizontal="justify" wrapText="1"/>
      <protection hidden="1"/>
    </xf>
    <xf numFmtId="0" fontId="24" fillId="0" borderId="0" xfId="0" applyFont="1" applyAlignment="1" applyProtection="1">
      <alignment horizontal="left" wrapText="1"/>
      <protection hidden="1"/>
    </xf>
    <xf numFmtId="0" fontId="24" fillId="0" borderId="0" xfId="0" applyFont="1" applyAlignment="1" applyProtection="1">
      <alignment horizontal="justify" vertical="center"/>
      <protection hidden="1"/>
    </xf>
    <xf numFmtId="0" fontId="3" fillId="0" borderId="0" xfId="0" applyFont="1" applyAlignment="1" applyProtection="1">
      <alignment horizontal="center" vertical="center"/>
      <protection hidden="1"/>
    </xf>
    <xf numFmtId="0" fontId="24" fillId="0" borderId="0" xfId="0" applyFont="1" applyAlignment="1">
      <alignment horizontal="left" vertical="center"/>
    </xf>
    <xf numFmtId="166" fontId="6" fillId="0" borderId="0" xfId="0" applyNumberFormat="1" applyFont="1" applyFill="1" applyBorder="1" applyAlignment="1" applyProtection="1">
      <alignment horizontal="center"/>
      <protection hidden="1"/>
    </xf>
    <xf numFmtId="0" fontId="6" fillId="0" borderId="0" xfId="0" applyFont="1" applyFill="1" applyAlignment="1" applyProtection="1">
      <alignment horizontal="center"/>
      <protection hidden="1"/>
    </xf>
    <xf numFmtId="164" fontId="6" fillId="0" borderId="10" xfId="0" applyNumberFormat="1" applyFont="1" applyFill="1" applyBorder="1" applyAlignment="1" applyProtection="1">
      <alignment horizontal="center" vertical="center"/>
      <protection hidden="1"/>
    </xf>
    <xf numFmtId="0" fontId="0" fillId="0" borderId="0" xfId="0" applyAlignment="1" applyProtection="1">
      <alignment horizontal="left" vertical="center"/>
      <protection hidden="1"/>
    </xf>
    <xf numFmtId="2" fontId="6" fillId="0" borderId="0" xfId="0" applyNumberFormat="1" applyFont="1" applyFill="1" applyBorder="1" applyAlignment="1" applyProtection="1">
      <alignment horizontal="center" vertical="center"/>
      <protection hidden="1"/>
    </xf>
    <xf numFmtId="11" fontId="23" fillId="0" borderId="0" xfId="0" applyNumberFormat="1" applyFont="1" applyAlignment="1" applyProtection="1">
      <alignment horizontal="center"/>
      <protection hidden="1"/>
    </xf>
    <xf numFmtId="11" fontId="36" fillId="0" borderId="0" xfId="0" applyNumberFormat="1" applyFont="1" applyAlignment="1" applyProtection="1">
      <alignment horizontal="center" vertical="center"/>
      <protection hidden="1"/>
    </xf>
    <xf numFmtId="0" fontId="17" fillId="0" borderId="0" xfId="0" applyFont="1" applyAlignment="1" applyProtection="1">
      <alignment horizontal="right" vertical="center"/>
      <protection hidden="1"/>
    </xf>
    <xf numFmtId="1" fontId="36" fillId="0" borderId="0" xfId="0" applyNumberFormat="1" applyFont="1" applyAlignment="1" applyProtection="1">
      <alignment horizontal="center" vertical="center"/>
      <protection hidden="1"/>
    </xf>
    <xf numFmtId="1" fontId="33" fillId="0" borderId="0" xfId="0" applyNumberFormat="1" applyFont="1" applyAlignment="1" applyProtection="1">
      <alignment horizontal="center" vertical="center"/>
      <protection hidden="1"/>
    </xf>
    <xf numFmtId="0" fontId="3" fillId="0" borderId="0" xfId="0" applyFont="1" applyAlignment="1" applyProtection="1">
      <alignment vertical="center"/>
      <protection hidden="1"/>
    </xf>
    <xf numFmtId="0" fontId="67" fillId="0" borderId="0" xfId="0" applyFont="1" applyProtection="1">
      <protection hidden="1"/>
    </xf>
    <xf numFmtId="0" fontId="55" fillId="0" borderId="0" xfId="0" applyFont="1" applyProtection="1">
      <protection hidden="1"/>
    </xf>
    <xf numFmtId="0" fontId="3" fillId="0" borderId="0" xfId="0" applyFont="1" applyAlignment="1" applyProtection="1">
      <alignment horizontal="justify" vertical="center" wrapText="1"/>
      <protection hidden="1"/>
    </xf>
    <xf numFmtId="164" fontId="6" fillId="0" borderId="5" xfId="0" applyNumberFormat="1" applyFont="1" applyBorder="1" applyAlignment="1" applyProtection="1">
      <alignment horizontal="center" vertical="center"/>
      <protection hidden="1"/>
    </xf>
    <xf numFmtId="164" fontId="7" fillId="0" borderId="10" xfId="0" applyNumberFormat="1" applyFont="1" applyFill="1" applyBorder="1" applyAlignment="1" applyProtection="1">
      <alignment horizontal="center" vertical="center"/>
      <protection hidden="1"/>
    </xf>
    <xf numFmtId="0" fontId="67" fillId="0" borderId="0" xfId="0" applyFont="1" applyAlignment="1" applyProtection="1">
      <alignment horizontal="left" wrapText="1"/>
      <protection hidden="1"/>
    </xf>
    <xf numFmtId="0" fontId="67" fillId="0" borderId="0" xfId="0" applyFont="1" applyAlignment="1" applyProtection="1">
      <alignment horizontal="justify" vertical="top" wrapText="1"/>
      <protection hidden="1"/>
    </xf>
    <xf numFmtId="0" fontId="3" fillId="0" borderId="0" xfId="0" applyFont="1" applyAlignment="1" applyProtection="1">
      <alignment horizontal="justify" vertical="center" wrapText="1"/>
      <protection hidden="1"/>
    </xf>
    <xf numFmtId="0" fontId="55" fillId="0" borderId="0" xfId="0" applyFont="1" applyAlignment="1" applyProtection="1">
      <alignment horizontal="justify" vertical="center"/>
      <protection hidden="1"/>
    </xf>
    <xf numFmtId="0" fontId="66" fillId="0" borderId="0" xfId="0" applyFont="1" applyAlignment="1" applyProtection="1">
      <alignment horizontal="justify" vertical="center"/>
      <protection hidden="1"/>
    </xf>
    <xf numFmtId="0" fontId="55" fillId="0" borderId="0" xfId="0" applyFont="1" applyAlignment="1" applyProtection="1">
      <alignment horizontal="justify" vertical="center" wrapText="1"/>
      <protection hidden="1"/>
    </xf>
    <xf numFmtId="0" fontId="55" fillId="0" borderId="0" xfId="0" applyFont="1" applyAlignment="1" applyProtection="1">
      <alignment horizontal="justify" vertical="top" wrapText="1"/>
      <protection hidden="1"/>
    </xf>
    <xf numFmtId="0" fontId="68" fillId="0" borderId="0" xfId="0" applyFont="1" applyAlignment="1" applyProtection="1">
      <alignment horizontal="justify" wrapText="1"/>
      <protection hidden="1"/>
    </xf>
    <xf numFmtId="0" fontId="3" fillId="0" borderId="0" xfId="0" applyFont="1" applyFill="1" applyAlignment="1" applyProtection="1">
      <alignment horizontal="justify" vertical="center" wrapText="1"/>
      <protection hidden="1"/>
    </xf>
    <xf numFmtId="0" fontId="15" fillId="2" borderId="0" xfId="0" applyNumberFormat="1" applyFont="1" applyFill="1" applyBorder="1" applyAlignment="1" applyProtection="1">
      <alignment horizontal="center" vertical="center"/>
      <protection hidden="1"/>
    </xf>
    <xf numFmtId="0" fontId="6" fillId="0" borderId="0" xfId="0" applyFont="1" applyAlignment="1" applyProtection="1">
      <alignment horizontal="justify" vertical="center" wrapText="1"/>
      <protection hidden="1"/>
    </xf>
    <xf numFmtId="0" fontId="61" fillId="2" borderId="0" xfId="0" applyFont="1" applyFill="1" applyAlignment="1" applyProtection="1">
      <alignment horizontal="left" vertical="center"/>
      <protection hidden="1"/>
    </xf>
    <xf numFmtId="2" fontId="6" fillId="0" borderId="8" xfId="0" applyNumberFormat="1" applyFont="1" applyFill="1" applyBorder="1" applyAlignment="1" applyProtection="1">
      <alignment horizontal="center" vertical="center" wrapText="1"/>
      <protection hidden="1"/>
    </xf>
    <xf numFmtId="2" fontId="6" fillId="0" borderId="9" xfId="0" applyNumberFormat="1" applyFont="1" applyFill="1" applyBorder="1" applyAlignment="1" applyProtection="1">
      <alignment horizontal="center" vertical="center" wrapText="1"/>
      <protection hidden="1"/>
    </xf>
    <xf numFmtId="2" fontId="14" fillId="0" borderId="8" xfId="0" applyNumberFormat="1" applyFont="1" applyFill="1" applyBorder="1" applyAlignment="1" applyProtection="1">
      <alignment horizontal="center" vertical="center" wrapText="1"/>
      <protection hidden="1"/>
    </xf>
    <xf numFmtId="2" fontId="14" fillId="0" borderId="9" xfId="0" applyNumberFormat="1" applyFont="1" applyFill="1" applyBorder="1" applyAlignment="1" applyProtection="1">
      <alignment horizontal="center" vertical="center" wrapText="1"/>
      <protection hidden="1"/>
    </xf>
    <xf numFmtId="0" fontId="7" fillId="0" borderId="0" xfId="0" applyFont="1" applyFill="1" applyAlignment="1" applyProtection="1">
      <alignment horizontal="left" vertical="center" wrapText="1"/>
      <protection hidden="1"/>
    </xf>
    <xf numFmtId="0" fontId="6" fillId="0" borderId="0" xfId="0" applyFont="1" applyFill="1" applyAlignment="1" applyProtection="1">
      <alignment horizontal="left" vertical="center"/>
      <protection hidden="1"/>
    </xf>
    <xf numFmtId="2" fontId="52" fillId="0" borderId="8" xfId="0" applyNumberFormat="1" applyFont="1" applyFill="1" applyBorder="1" applyAlignment="1" applyProtection="1">
      <alignment horizontal="center" vertical="center"/>
      <protection hidden="1"/>
    </xf>
    <xf numFmtId="2" fontId="52" fillId="0" borderId="9" xfId="0" applyNumberFormat="1" applyFont="1" applyFill="1" applyBorder="1" applyAlignment="1" applyProtection="1">
      <alignment horizontal="center" vertical="center"/>
      <protection hidden="1"/>
    </xf>
    <xf numFmtId="0" fontId="7" fillId="2" borderId="0" xfId="0" applyFont="1" applyFill="1" applyAlignment="1" applyProtection="1">
      <alignment horizontal="left" vertical="center"/>
      <protection hidden="1"/>
    </xf>
    <xf numFmtId="0" fontId="61" fillId="2" borderId="0" xfId="0" applyFont="1" applyFill="1" applyAlignment="1" applyProtection="1">
      <alignment horizontal="left" vertical="center" wrapText="1"/>
      <protection hidden="1"/>
    </xf>
    <xf numFmtId="0" fontId="6" fillId="0" borderId="0" xfId="0" applyFont="1" applyFill="1" applyAlignment="1" applyProtection="1">
      <alignment horizontal="left" vertical="center" wrapText="1"/>
      <protection hidden="1"/>
    </xf>
    <xf numFmtId="0" fontId="6" fillId="2" borderId="0" xfId="0" applyFont="1" applyFill="1" applyAlignment="1" applyProtection="1">
      <alignment horizontal="center" vertical="center" wrapText="1"/>
      <protection hidden="1"/>
    </xf>
    <xf numFmtId="0" fontId="6" fillId="0" borderId="0" xfId="0" applyFont="1" applyAlignment="1" applyProtection="1">
      <alignment horizontal="left" vertical="center"/>
      <protection hidden="1"/>
    </xf>
    <xf numFmtId="0" fontId="7" fillId="0" borderId="0" xfId="0" applyFont="1" applyAlignment="1" applyProtection="1">
      <alignment horizontal="left" vertical="center" wrapText="1"/>
      <protection hidden="1"/>
    </xf>
    <xf numFmtId="0" fontId="61" fillId="0" borderId="0" xfId="0" applyFont="1" applyAlignment="1" applyProtection="1">
      <alignment horizontal="left" vertical="center" wrapText="1"/>
      <protection hidden="1"/>
    </xf>
    <xf numFmtId="0" fontId="6" fillId="2" borderId="0" xfId="0" applyFont="1" applyFill="1" applyAlignment="1" applyProtection="1">
      <alignment horizontal="center" vertical="center"/>
      <protection hidden="1"/>
    </xf>
    <xf numFmtId="2" fontId="58" fillId="0" borderId="12" xfId="0" applyNumberFormat="1" applyFont="1" applyFill="1" applyBorder="1" applyAlignment="1" applyProtection="1">
      <alignment horizontal="center" vertical="center"/>
      <protection locked="0"/>
    </xf>
    <xf numFmtId="2" fontId="58" fillId="0" borderId="13"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wrapText="1"/>
      <protection hidden="1"/>
    </xf>
    <xf numFmtId="0" fontId="0" fillId="0" borderId="0" xfId="0" applyAlignment="1">
      <alignment vertical="center"/>
    </xf>
    <xf numFmtId="0" fontId="0" fillId="0" borderId="0" xfId="0" applyAlignment="1">
      <alignment horizontal="left" vertical="center"/>
    </xf>
    <xf numFmtId="0" fontId="6" fillId="0" borderId="0" xfId="0" applyFont="1" applyFill="1" applyBorder="1" applyAlignment="1" applyProtection="1">
      <alignment horizontal="left" vertical="center"/>
      <protection hidden="1"/>
    </xf>
    <xf numFmtId="0" fontId="16" fillId="0" borderId="0" xfId="0" applyFont="1" applyAlignment="1">
      <alignment horizontal="left" vertical="center" wrapText="1"/>
    </xf>
    <xf numFmtId="0" fontId="24" fillId="0" borderId="0" xfId="0" applyFont="1" applyAlignment="1">
      <alignment horizontal="left" vertical="center" wrapText="1"/>
    </xf>
    <xf numFmtId="1" fontId="16" fillId="0" borderId="0" xfId="0" applyNumberFormat="1" applyFont="1" applyAlignment="1" applyProtection="1">
      <alignment horizontal="justify" vertical="center"/>
      <protection hidden="1"/>
    </xf>
    <xf numFmtId="0" fontId="17" fillId="0" borderId="0" xfId="0" applyFont="1" applyAlignment="1" applyProtection="1">
      <alignment horizontal="left" vertical="center"/>
      <protection hidden="1"/>
    </xf>
    <xf numFmtId="0" fontId="24" fillId="0" borderId="0" xfId="0" applyFont="1" applyAlignment="1" applyProtection="1">
      <alignment horizontal="justify" vertical="center"/>
      <protection hidden="1"/>
    </xf>
    <xf numFmtId="0" fontId="16" fillId="0" borderId="0" xfId="0" applyFont="1" applyAlignment="1" applyProtection="1">
      <alignment horizontal="left" vertical="center" wrapText="1"/>
      <protection hidden="1"/>
    </xf>
    <xf numFmtId="0" fontId="24" fillId="0" borderId="0" xfId="0" applyFont="1" applyAlignment="1" applyProtection="1">
      <alignment horizontal="left" vertical="center" wrapText="1"/>
      <protection hidden="1"/>
    </xf>
    <xf numFmtId="0" fontId="24" fillId="0" borderId="0" xfId="0" applyFont="1" applyAlignment="1" applyProtection="1">
      <alignment horizontal="left" vertical="center"/>
      <protection hidden="1"/>
    </xf>
    <xf numFmtId="0" fontId="17" fillId="0" borderId="0" xfId="0" applyFont="1" applyAlignment="1" applyProtection="1">
      <alignment horizontal="justify" vertical="center" wrapText="1"/>
      <protection hidden="1"/>
    </xf>
    <xf numFmtId="0" fontId="16" fillId="0" borderId="0" xfId="0" applyFont="1" applyAlignment="1" applyProtection="1">
      <alignment horizontal="justify" vertical="center" wrapText="1"/>
      <protection hidden="1"/>
    </xf>
    <xf numFmtId="0" fontId="24" fillId="0" borderId="0" xfId="0" applyFont="1" applyAlignment="1" applyProtection="1">
      <alignment horizontal="justify" vertical="center" wrapText="1"/>
      <protection hidden="1"/>
    </xf>
    <xf numFmtId="0" fontId="17" fillId="0" borderId="0" xfId="0" applyFont="1" applyAlignment="1" applyProtection="1">
      <alignment horizontal="left"/>
      <protection hidden="1"/>
    </xf>
    <xf numFmtId="0" fontId="24" fillId="0" borderId="0" xfId="0" applyFont="1" applyAlignment="1" applyProtection="1">
      <alignment horizontal="left"/>
      <protection hidden="1"/>
    </xf>
    <xf numFmtId="0" fontId="24" fillId="0" borderId="0" xfId="0" applyFont="1" applyAlignment="1" applyProtection="1">
      <alignment horizontal="left" vertical="top" wrapText="1"/>
      <protection hidden="1"/>
    </xf>
    <xf numFmtId="0" fontId="16" fillId="0" borderId="0" xfId="0" applyFont="1" applyFill="1" applyAlignment="1" applyProtection="1">
      <alignment horizontal="left" vertical="center"/>
      <protection hidden="1"/>
    </xf>
    <xf numFmtId="0" fontId="24" fillId="0" borderId="0" xfId="0" applyFont="1" applyAlignment="1" applyProtection="1">
      <alignment vertical="center" wrapText="1"/>
      <protection hidden="1"/>
    </xf>
    <xf numFmtId="1" fontId="16" fillId="0" borderId="0" xfId="0" applyNumberFormat="1" applyFont="1" applyAlignment="1" applyProtection="1">
      <alignment horizontal="justify" wrapText="1"/>
      <protection hidden="1"/>
    </xf>
    <xf numFmtId="0" fontId="24" fillId="0" borderId="0" xfId="0" applyFont="1" applyAlignment="1" applyProtection="1">
      <alignment horizontal="left" wrapText="1"/>
      <protection hidden="1"/>
    </xf>
    <xf numFmtId="0" fontId="16" fillId="0" borderId="0" xfId="0" applyFont="1" applyFill="1" applyAlignment="1" applyProtection="1">
      <alignment horizontal="justify" wrapText="1"/>
      <protection hidden="1"/>
    </xf>
    <xf numFmtId="0" fontId="24" fillId="0" borderId="0" xfId="0" applyFont="1" applyAlignment="1" applyProtection="1">
      <alignment horizontal="justify" wrapText="1"/>
      <protection hidden="1"/>
    </xf>
    <xf numFmtId="0" fontId="16" fillId="0" borderId="0" xfId="0" applyFont="1" applyAlignment="1" applyProtection="1">
      <alignment horizontal="justify" vertical="center"/>
      <protection hidden="1"/>
    </xf>
    <xf numFmtId="0" fontId="16" fillId="0" borderId="0" xfId="0" applyFont="1" applyFill="1" applyAlignment="1" applyProtection="1">
      <alignment horizontal="left" wrapText="1"/>
      <protection hidden="1"/>
    </xf>
    <xf numFmtId="0" fontId="1" fillId="3" borderId="0" xfId="0" applyFont="1" applyFill="1" applyAlignment="1" applyProtection="1">
      <alignment horizontal="center" vertical="center"/>
      <protection hidden="1"/>
    </xf>
    <xf numFmtId="0" fontId="0" fillId="0" borderId="0" xfId="0" applyAlignment="1" applyProtection="1">
      <alignment horizontal="justify" wrapText="1"/>
      <protection hidden="1"/>
    </xf>
    <xf numFmtId="0" fontId="3" fillId="0" borderId="0" xfId="0" applyFont="1" applyAlignment="1" applyProtection="1">
      <alignment horizontal="center"/>
      <protection hidden="1"/>
    </xf>
    <xf numFmtId="0" fontId="3" fillId="0" borderId="0" xfId="0" applyFont="1" applyAlignment="1" applyProtection="1">
      <alignment horizontal="center" vertical="center"/>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0" fillId="0" borderId="4" xfId="0" applyBorder="1" applyAlignment="1" applyProtection="1">
      <alignment horizontal="center"/>
      <protection hidden="1"/>
    </xf>
    <xf numFmtId="0" fontId="0" fillId="0" borderId="8" xfId="0" applyBorder="1" applyAlignment="1" applyProtection="1">
      <alignment horizontal="center"/>
      <protection hidden="1"/>
    </xf>
    <xf numFmtId="0" fontId="0" fillId="0" borderId="0" xfId="0" applyBorder="1" applyAlignment="1" applyProtection="1">
      <alignment horizontal="center"/>
      <protection hidden="1"/>
    </xf>
    <xf numFmtId="0" fontId="0" fillId="0" borderId="9" xfId="0" applyBorder="1" applyAlignment="1" applyProtection="1">
      <alignment horizontal="center"/>
      <protection hidden="1"/>
    </xf>
    <xf numFmtId="0" fontId="0" fillId="0" borderId="5" xfId="0" applyBorder="1" applyAlignment="1" applyProtection="1">
      <alignment horizontal="center"/>
      <protection hidden="1"/>
    </xf>
    <xf numFmtId="0" fontId="0" fillId="0" borderId="6" xfId="0" applyBorder="1" applyAlignment="1" applyProtection="1">
      <alignment horizontal="center"/>
      <protection hidden="1"/>
    </xf>
    <xf numFmtId="0" fontId="0" fillId="0" borderId="7" xfId="0" applyBorder="1" applyAlignment="1" applyProtection="1">
      <alignment horizontal="center"/>
      <protection hidden="1"/>
    </xf>
    <xf numFmtId="0" fontId="3" fillId="0" borderId="1" xfId="0" applyFont="1" applyBorder="1" applyAlignment="1" applyProtection="1">
      <alignment horizontal="center" vertical="center" wrapText="1"/>
      <protection hidden="1"/>
    </xf>
    <xf numFmtId="0" fontId="2" fillId="0" borderId="0" xfId="0" applyFont="1" applyAlignment="1" applyProtection="1">
      <alignment horizontal="justify" vertical="center" wrapText="1"/>
      <protection hidden="1"/>
    </xf>
    <xf numFmtId="0" fontId="53" fillId="0" borderId="0" xfId="0" applyFont="1" applyFill="1" applyAlignment="1" applyProtection="1">
      <alignment horizontal="center" vertical="center" wrapText="1"/>
      <protection hidden="1"/>
    </xf>
  </cellXfs>
  <cellStyles count="1">
    <cellStyle name="Normale" xfId="0" builtinId="0"/>
  </cellStyles>
  <dxfs count="0"/>
  <tableStyles count="0" defaultTableStyle="TableStyleMedium9" defaultPivotStyle="PivotStyleLight16"/>
  <colors>
    <mruColors>
      <color rgb="FF0033CC"/>
      <color rgb="FFCCFFFF"/>
      <color rgb="FF008000"/>
      <color rgb="FF66CCFF"/>
      <color rgb="FF00CCFF"/>
      <color rgb="FFCCCCFF"/>
      <color rgb="FF33CCFF"/>
      <color rgb="FF66FFCC"/>
      <color rgb="FFFFCC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emf"/><Relationship Id="rId7" Type="http://schemas.openxmlformats.org/officeDocument/2006/relationships/image" Target="../media/image17.emf"/><Relationship Id="rId2" Type="http://schemas.openxmlformats.org/officeDocument/2006/relationships/image" Target="../media/image12.emf"/><Relationship Id="rId1" Type="http://schemas.openxmlformats.org/officeDocument/2006/relationships/image" Target="../media/image11.emf"/><Relationship Id="rId6" Type="http://schemas.openxmlformats.org/officeDocument/2006/relationships/image" Target="../media/image16.emf"/><Relationship Id="rId5" Type="http://schemas.openxmlformats.org/officeDocument/2006/relationships/image" Target="../media/image15.png"/><Relationship Id="rId4" Type="http://schemas.openxmlformats.org/officeDocument/2006/relationships/image" Target="../media/image1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559778</xdr:colOff>
      <xdr:row>71</xdr:row>
      <xdr:rowOff>95748</xdr:rowOff>
    </xdr:from>
    <xdr:to>
      <xdr:col>6</xdr:col>
      <xdr:colOff>83527</xdr:colOff>
      <xdr:row>79</xdr:row>
      <xdr:rowOff>66367</xdr:rowOff>
    </xdr:to>
    <xdr:pic>
      <xdr:nvPicPr>
        <xdr:cNvPr id="48" name="Immagine 47">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3778" y="7080748"/>
          <a:ext cx="1022349" cy="1056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514350</xdr:colOff>
      <xdr:row>74</xdr:row>
      <xdr:rowOff>127001</xdr:rowOff>
    </xdr:from>
    <xdr:to>
      <xdr:col>3</xdr:col>
      <xdr:colOff>562871</xdr:colOff>
      <xdr:row>79</xdr:row>
      <xdr:rowOff>63501</xdr:rowOff>
    </xdr:to>
    <xdr:pic>
      <xdr:nvPicPr>
        <xdr:cNvPr id="6" name="Immagin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2550" y="7435851"/>
          <a:ext cx="734321" cy="69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75</xdr:row>
      <xdr:rowOff>0</xdr:rowOff>
    </xdr:from>
    <xdr:to>
      <xdr:col>2</xdr:col>
      <xdr:colOff>520701</xdr:colOff>
      <xdr:row>79</xdr:row>
      <xdr:rowOff>65125</xdr:rowOff>
    </xdr:to>
    <xdr:pic>
      <xdr:nvPicPr>
        <xdr:cNvPr id="8" name="Immagine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1" y="7461250"/>
          <a:ext cx="1206500" cy="67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626696</xdr:colOff>
      <xdr:row>106</xdr:row>
      <xdr:rowOff>107950</xdr:rowOff>
    </xdr:from>
    <xdr:ext cx="1157654" cy="275332"/>
    <mc:AlternateContent xmlns:mc="http://schemas.openxmlformats.org/markup-compatibility/2006" xmlns:a14="http://schemas.microsoft.com/office/drawing/2010/main">
      <mc:Choice Requires="a14">
        <xdr:sp macro="" textlink="">
          <xdr:nvSpPr>
            <xdr:cNvPr id="17" name="CasellaDiTesto 16">
              <a:extLst>
                <a:ext uri="{FF2B5EF4-FFF2-40B4-BE49-F238E27FC236}">
                  <a16:creationId xmlns:a16="http://schemas.microsoft.com/office/drawing/2014/main" id="{00000000-0008-0000-0200-000011000000}"/>
                </a:ext>
              </a:extLst>
            </xdr:cNvPr>
            <xdr:cNvSpPr txBox="1"/>
          </xdr:nvSpPr>
          <xdr:spPr>
            <a:xfrm>
              <a:off x="626696" y="18967450"/>
              <a:ext cx="1157654" cy="275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it-IT" sz="1100" b="0" i="1">
                        <a:latin typeface="Cambria Math" panose="02040503050406030204" pitchFamily="18" charset="0"/>
                      </a:rPr>
                      <m:t>𝑄</m:t>
                    </m:r>
                    <m:r>
                      <a:rPr lang="it-IT" sz="1100" b="0" i="1" baseline="-25000">
                        <a:latin typeface="Cambria Math" panose="02040503050406030204" pitchFamily="18" charset="0"/>
                      </a:rPr>
                      <m:t>𝑔</m:t>
                    </m:r>
                    <m:r>
                      <a:rPr lang="it-IT" sz="1100" b="0" i="1">
                        <a:latin typeface="Cambria Math"/>
                      </a:rPr>
                      <m:t>=</m:t>
                    </m:r>
                    <m:sSub>
                      <m:sSubPr>
                        <m:ctrlPr>
                          <a:rPr lang="it-IT" sz="1100" b="0" i="1">
                            <a:latin typeface="Cambria Math" panose="02040503050406030204" pitchFamily="18" charset="0"/>
                          </a:rPr>
                        </m:ctrlPr>
                      </m:sSubPr>
                      <m:e>
                        <m:r>
                          <a:rPr lang="it-IT" sz="1100" b="0" i="1">
                            <a:latin typeface="Cambria Math" panose="02040503050406030204" pitchFamily="18" charset="0"/>
                          </a:rPr>
                          <m:t>𝑊</m:t>
                        </m:r>
                      </m:e>
                      <m:sub>
                        <m:r>
                          <a:rPr lang="it-IT" sz="1100" b="0" i="1">
                            <a:latin typeface="Cambria Math" panose="02040503050406030204" pitchFamily="18" charset="0"/>
                          </a:rPr>
                          <m:t>𝑔</m:t>
                        </m:r>
                      </m:sub>
                    </m:sSub>
                    <m:r>
                      <a:rPr lang="it-IT" sz="1100" b="0" i="1">
                        <a:latin typeface="Cambria Math" panose="02040503050406030204" pitchFamily="18" charset="0"/>
                      </a:rPr>
                      <m:t>/</m:t>
                    </m:r>
                    <m:sSub>
                      <m:sSubPr>
                        <m:ctrlPr>
                          <a:rPr lang="it-IT" sz="1100" b="0" i="1">
                            <a:latin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𝜌</m:t>
                        </m:r>
                      </m:e>
                      <m:sub>
                        <m:r>
                          <a:rPr lang="it-IT" sz="1100" b="0" i="1">
                            <a:latin typeface="Cambria Math" panose="02040503050406030204" pitchFamily="18" charset="0"/>
                          </a:rPr>
                          <m:t>𝑔𝑎𝑠</m:t>
                        </m:r>
                      </m:sub>
                    </m:sSub>
                  </m:oMath>
                </m:oMathPara>
              </a14:m>
              <a:endParaRPr lang="it-IT" sz="1100"/>
            </a:p>
          </xdr:txBody>
        </xdr:sp>
      </mc:Choice>
      <mc:Fallback xmlns="">
        <xdr:sp macro="" textlink="">
          <xdr:nvSpPr>
            <xdr:cNvPr id="17" name="CasellaDiTesto 16">
              <a:extLst>
                <a:ext uri="{FF2B5EF4-FFF2-40B4-BE49-F238E27FC236}">
                  <a16:creationId xmlns:a16="http://schemas.microsoft.com/office/drawing/2014/main" id="{00000000-0008-0000-0200-000011000000}"/>
                </a:ext>
              </a:extLst>
            </xdr:cNvPr>
            <xdr:cNvSpPr txBox="1"/>
          </xdr:nvSpPr>
          <xdr:spPr>
            <a:xfrm>
              <a:off x="626696" y="18967450"/>
              <a:ext cx="1157654" cy="275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it-IT" sz="1100" b="0" i="0">
                  <a:latin typeface="Cambria Math" panose="02040503050406030204" pitchFamily="18" charset="0"/>
                </a:rPr>
                <a:t>𝑄</a:t>
              </a:r>
              <a:r>
                <a:rPr lang="it-IT" sz="1100" b="0" i="0" baseline="-25000">
                  <a:latin typeface="Cambria Math" panose="02040503050406030204" pitchFamily="18" charset="0"/>
                </a:rPr>
                <a:t>𝑔</a:t>
              </a:r>
              <a:r>
                <a:rPr lang="it-IT" sz="1100" b="0" i="0">
                  <a:latin typeface="Cambria Math"/>
                </a:rPr>
                <a:t>=</a:t>
              </a:r>
              <a:r>
                <a:rPr lang="it-IT" sz="1100" b="0" i="0">
                  <a:latin typeface="Cambria Math" panose="02040503050406030204" pitchFamily="18" charset="0"/>
                </a:rPr>
                <a:t>𝑊_𝑔/</a:t>
              </a:r>
              <a:r>
                <a:rPr lang="it-IT" sz="1100" b="0" i="0">
                  <a:latin typeface="Cambria Math" panose="02040503050406030204" pitchFamily="18" charset="0"/>
                  <a:ea typeface="Cambria Math" panose="02040503050406030204" pitchFamily="18" charset="0"/>
                </a:rPr>
                <a:t>𝜌_</a:t>
              </a:r>
              <a:r>
                <a:rPr lang="it-IT" sz="1100" b="0" i="0">
                  <a:latin typeface="Cambria Math" panose="02040503050406030204" pitchFamily="18" charset="0"/>
                </a:rPr>
                <a:t>𝑔𝑎𝑠</a:t>
              </a:r>
              <a:endParaRPr lang="it-IT" sz="1100"/>
            </a:p>
          </xdr:txBody>
        </xdr:sp>
      </mc:Fallback>
    </mc:AlternateContent>
    <xdr:clientData/>
  </xdr:oneCellAnchor>
  <xdr:oneCellAnchor>
    <xdr:from>
      <xdr:col>1</xdr:col>
      <xdr:colOff>175358</xdr:colOff>
      <xdr:row>75</xdr:row>
      <xdr:rowOff>34192</xdr:rowOff>
    </xdr:from>
    <xdr:ext cx="2803653" cy="232371"/>
    <mc:AlternateContent xmlns:mc="http://schemas.openxmlformats.org/markup-compatibility/2006" xmlns:a14="http://schemas.microsoft.com/office/drawing/2010/main">
      <mc:Choice Requires="a14">
        <xdr:sp macro="" textlink="">
          <xdr:nvSpPr>
            <xdr:cNvPr id="20" name="CasellaDiTesto 19">
              <a:extLst>
                <a:ext uri="{FF2B5EF4-FFF2-40B4-BE49-F238E27FC236}">
                  <a16:creationId xmlns:a16="http://schemas.microsoft.com/office/drawing/2014/main" id="{00000000-0008-0000-0200-000014000000}"/>
                </a:ext>
              </a:extLst>
            </xdr:cNvPr>
            <xdr:cNvSpPr txBox="1"/>
          </xdr:nvSpPr>
          <xdr:spPr>
            <a:xfrm>
              <a:off x="861158" y="12721492"/>
              <a:ext cx="2803653" cy="2323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b="0" i="1">
                            <a:latin typeface="Cambria Math" panose="02040503050406030204" pitchFamily="18" charset="0"/>
                          </a:rPr>
                        </m:ctrlPr>
                      </m:sSubPr>
                      <m:e>
                        <m:r>
                          <a:rPr lang="it-IT" sz="1100" b="0" i="1">
                            <a:latin typeface="Cambria Math" panose="02040503050406030204" pitchFamily="18" charset="0"/>
                          </a:rPr>
                          <m:t>𝑊</m:t>
                        </m:r>
                      </m:e>
                      <m:sub>
                        <m:r>
                          <a:rPr lang="it-IT" sz="1100" b="0" i="1">
                            <a:latin typeface="Cambria Math" panose="02040503050406030204" pitchFamily="18" charset="0"/>
                          </a:rPr>
                          <m:t>𝑡</m:t>
                        </m:r>
                      </m:sub>
                    </m:sSub>
                    <m:r>
                      <a:rPr lang="it-IT" sz="1100" b="0" i="1">
                        <a:latin typeface="Cambria Math" panose="02040503050406030204" pitchFamily="18" charset="0"/>
                      </a:rPr>
                      <m:t>=</m:t>
                    </m:r>
                    <m:sSub>
                      <m:sSubPr>
                        <m:ctrlPr>
                          <a:rPr lang="it-IT" sz="1100" b="0" i="1">
                            <a:latin typeface="Cambria Math" panose="02040503050406030204" pitchFamily="18" charset="0"/>
                          </a:rPr>
                        </m:ctrlPr>
                      </m:sSubPr>
                      <m:e>
                        <m:r>
                          <a:rPr lang="it-IT" sz="1100" b="0" i="1">
                            <a:latin typeface="Cambria Math" panose="02040503050406030204" pitchFamily="18" charset="0"/>
                          </a:rPr>
                          <m:t>𝑊</m:t>
                        </m:r>
                      </m:e>
                      <m:sub>
                        <m:r>
                          <a:rPr lang="it-IT" sz="1100" b="0" i="1">
                            <a:latin typeface="Cambria Math" panose="02040503050406030204" pitchFamily="18" charset="0"/>
                          </a:rPr>
                          <m:t>𝑒</m:t>
                        </m:r>
                      </m:sub>
                    </m:sSub>
                    <m:r>
                      <a:rPr lang="it-IT" sz="1100" b="0" i="1">
                        <a:latin typeface="Cambria Math" panose="02040503050406030204" pitchFamily="18" charset="0"/>
                      </a:rPr>
                      <m:t>=</m:t>
                    </m:r>
                    <m:sSub>
                      <m:sSubPr>
                        <m:ctrlPr>
                          <a:rPr lang="it-IT" sz="1100" b="0" i="1">
                            <a:latin typeface="Cambria Math" panose="02040503050406030204" pitchFamily="18" charset="0"/>
                          </a:rPr>
                        </m:ctrlPr>
                      </m:sSubPr>
                      <m:e>
                        <m:r>
                          <a:rPr lang="it-IT" sz="1100" b="0" i="1">
                            <a:latin typeface="Cambria Math" panose="02040503050406030204" pitchFamily="18" charset="0"/>
                          </a:rPr>
                          <m:t>𝐶</m:t>
                        </m:r>
                      </m:e>
                      <m:sub>
                        <m:r>
                          <a:rPr lang="it-IT" sz="1100" b="0" i="1">
                            <a:latin typeface="Cambria Math" panose="02040503050406030204" pitchFamily="18" charset="0"/>
                          </a:rPr>
                          <m:t>𝑑</m:t>
                        </m:r>
                      </m:sub>
                    </m:sSub>
                    <m:r>
                      <a:rPr lang="it-IT" sz="1100" b="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ea typeface="Cambria Math" panose="02040503050406030204" pitchFamily="18" charset="0"/>
                      </a:rPr>
                      <m:t>𝑆</m:t>
                    </m:r>
                    <m:r>
                      <a:rPr lang="it-IT" sz="1100" b="0" i="1">
                        <a:latin typeface="Cambria Math" panose="02040503050406030204" pitchFamily="18" charset="0"/>
                        <a:ea typeface="Cambria Math" panose="02040503050406030204" pitchFamily="18" charset="0"/>
                      </a:rPr>
                      <m:t>∙</m:t>
                    </m:r>
                    <m:sSup>
                      <m:sSupPr>
                        <m:ctrlPr>
                          <a:rPr lang="it-IT" sz="1100" b="0" i="1">
                            <a:latin typeface="Cambria Math" panose="02040503050406030204" pitchFamily="18" charset="0"/>
                            <a:ea typeface="Cambria Math" panose="02040503050406030204" pitchFamily="18" charset="0"/>
                          </a:rPr>
                        </m:ctrlPr>
                      </m:sSupPr>
                      <m:e>
                        <m:d>
                          <m:dPr>
                            <m:begChr m:val="["/>
                            <m:endChr m:val="]"/>
                            <m:ctrlPr>
                              <a:rPr lang="it-IT" sz="1100" b="0" i="1">
                                <a:solidFill>
                                  <a:schemeClr val="tx1"/>
                                </a:solidFill>
                                <a:effectLst/>
                                <a:latin typeface="Cambria Math" panose="02040503050406030204" pitchFamily="18" charset="0"/>
                                <a:ea typeface="+mn-ea"/>
                                <a:cs typeface="+mn-cs"/>
                              </a:rPr>
                            </m:ctrlPr>
                          </m:dPr>
                          <m:e>
                            <m:r>
                              <a:rPr lang="it-IT" sz="1100" b="0" i="1">
                                <a:solidFill>
                                  <a:schemeClr val="tx1"/>
                                </a:solidFill>
                                <a:effectLst/>
                                <a:latin typeface="Cambria Math" panose="02040503050406030204" pitchFamily="18" charset="0"/>
                                <a:ea typeface="+mn-ea"/>
                                <a:cs typeface="+mn-cs"/>
                              </a:rPr>
                              <m:t>2∙</m:t>
                            </m:r>
                            <m:sSub>
                              <m:sSubPr>
                                <m:ctrlPr>
                                  <a:rPr lang="it-IT" sz="1100" b="0" i="1">
                                    <a:solidFill>
                                      <a:schemeClr val="tx1"/>
                                    </a:solidFill>
                                    <a:effectLst/>
                                    <a:latin typeface="Cambria Math" panose="02040503050406030204" pitchFamily="18" charset="0"/>
                                    <a:ea typeface="+mn-ea"/>
                                    <a:cs typeface="+mn-cs"/>
                                  </a:rPr>
                                </m:ctrlPr>
                              </m:sSubPr>
                              <m:e>
                                <m:r>
                                  <a:rPr lang="it-IT" sz="1100" b="0" i="1">
                                    <a:solidFill>
                                      <a:schemeClr val="tx1"/>
                                    </a:solidFill>
                                    <a:effectLst/>
                                    <a:latin typeface="Cambria Math" panose="02040503050406030204" pitchFamily="18" charset="0"/>
                                    <a:ea typeface="+mn-ea"/>
                                    <a:cs typeface="+mn-cs"/>
                                  </a:rPr>
                                  <m:t>𝜌</m:t>
                                </m:r>
                              </m:e>
                              <m:sub>
                                <m:r>
                                  <a:rPr lang="it-IT" sz="1100" b="0" i="1">
                                    <a:solidFill>
                                      <a:schemeClr val="tx1"/>
                                    </a:solidFill>
                                    <a:effectLst/>
                                    <a:latin typeface="Cambria Math" panose="02040503050406030204" pitchFamily="18" charset="0"/>
                                    <a:ea typeface="+mn-ea"/>
                                    <a:cs typeface="+mn-cs"/>
                                  </a:rPr>
                                  <m:t>𝑙𝑖𝑞</m:t>
                                </m:r>
                              </m:sub>
                            </m:sSub>
                            <m:r>
                              <a:rPr lang="it-IT" sz="1100" b="0" i="1">
                                <a:solidFill>
                                  <a:schemeClr val="tx1"/>
                                </a:solidFill>
                                <a:effectLst/>
                                <a:latin typeface="Cambria Math" panose="02040503050406030204" pitchFamily="18" charset="0"/>
                                <a:ea typeface="+mn-ea"/>
                                <a:cs typeface="+mn-cs"/>
                              </a:rPr>
                              <m:t>∙</m:t>
                            </m:r>
                            <m:r>
                              <a:rPr lang="it-IT" sz="1100" b="0" i="1">
                                <a:solidFill>
                                  <a:schemeClr val="tx1"/>
                                </a:solidFill>
                                <a:effectLst/>
                                <a:latin typeface="Cambria Math" panose="02040503050406030204" pitchFamily="18" charset="0"/>
                                <a:ea typeface="+mn-ea"/>
                                <a:cs typeface="+mn-cs"/>
                              </a:rPr>
                              <m:t>𝑓</m:t>
                            </m:r>
                            <m:d>
                              <m:dPr>
                                <m:ctrlPr>
                                  <a:rPr lang="it-IT" sz="1100" b="0" i="1">
                                    <a:solidFill>
                                      <a:schemeClr val="tx1"/>
                                    </a:solidFill>
                                    <a:effectLst/>
                                    <a:latin typeface="Cambria Math" panose="02040503050406030204" pitchFamily="18" charset="0"/>
                                    <a:ea typeface="+mn-ea"/>
                                    <a:cs typeface="+mn-cs"/>
                                  </a:rPr>
                                </m:ctrlPr>
                              </m:dPr>
                              <m:e>
                                <m:r>
                                  <a:rPr lang="it-IT" sz="1100" b="0" i="1">
                                    <a:solidFill>
                                      <a:schemeClr val="tx1"/>
                                    </a:solidFill>
                                    <a:effectLst/>
                                    <a:latin typeface="Cambria Math" panose="02040503050406030204" pitchFamily="18" charset="0"/>
                                    <a:ea typeface="+mn-ea"/>
                                    <a:cs typeface="+mn-cs"/>
                                  </a:rPr>
                                  <m:t>𝑙</m:t>
                                </m:r>
                              </m:e>
                            </m:d>
                            <m:r>
                              <a:rPr lang="it-IT" sz="1100" b="0" i="1">
                                <a:solidFill>
                                  <a:schemeClr val="tx1"/>
                                </a:solidFill>
                                <a:effectLst/>
                                <a:latin typeface="Cambria Math" panose="02040503050406030204" pitchFamily="18" charset="0"/>
                                <a:ea typeface="+mn-ea"/>
                                <a:cs typeface="+mn-cs"/>
                              </a:rPr>
                              <m:t>∙</m:t>
                            </m:r>
                            <m:d>
                              <m:dPr>
                                <m:ctrlPr>
                                  <a:rPr lang="it-IT" sz="1100" b="0" i="1">
                                    <a:solidFill>
                                      <a:schemeClr val="tx1"/>
                                    </a:solidFill>
                                    <a:effectLst/>
                                    <a:latin typeface="Cambria Math" panose="02040503050406030204" pitchFamily="18" charset="0"/>
                                    <a:ea typeface="+mn-ea"/>
                                    <a:cs typeface="+mn-cs"/>
                                  </a:rPr>
                                </m:ctrlPr>
                              </m:dPr>
                              <m:e>
                                <m:r>
                                  <a:rPr lang="it-IT" sz="1100" b="0" i="1">
                                    <a:solidFill>
                                      <a:schemeClr val="tx1"/>
                                    </a:solidFill>
                                    <a:effectLst/>
                                    <a:latin typeface="Cambria Math" panose="02040503050406030204" pitchFamily="18" charset="0"/>
                                    <a:ea typeface="+mn-ea"/>
                                    <a:cs typeface="+mn-cs"/>
                                  </a:rPr>
                                  <m:t>𝑝</m:t>
                                </m:r>
                                <m:r>
                                  <a:rPr lang="it-IT" sz="1100" b="0" i="1">
                                    <a:solidFill>
                                      <a:schemeClr val="tx1"/>
                                    </a:solidFill>
                                    <a:effectLst/>
                                    <a:latin typeface="Cambria Math" panose="02040503050406030204" pitchFamily="18" charset="0"/>
                                    <a:ea typeface="+mn-ea"/>
                                    <a:cs typeface="+mn-cs"/>
                                  </a:rPr>
                                  <m:t>−</m:t>
                                </m:r>
                                <m:sSub>
                                  <m:sSubPr>
                                    <m:ctrlPr>
                                      <a:rPr lang="it-IT" sz="1100" b="0" i="1">
                                        <a:solidFill>
                                          <a:schemeClr val="tx1"/>
                                        </a:solidFill>
                                        <a:effectLst/>
                                        <a:latin typeface="Cambria Math" panose="02040503050406030204" pitchFamily="18" charset="0"/>
                                        <a:ea typeface="+mn-ea"/>
                                        <a:cs typeface="+mn-cs"/>
                                      </a:rPr>
                                    </m:ctrlPr>
                                  </m:sSubPr>
                                  <m:e>
                                    <m:r>
                                      <a:rPr lang="it-IT" sz="1100" b="0" i="1">
                                        <a:solidFill>
                                          <a:schemeClr val="tx1"/>
                                        </a:solidFill>
                                        <a:effectLst/>
                                        <a:latin typeface="Cambria Math" panose="02040503050406030204" pitchFamily="18" charset="0"/>
                                        <a:ea typeface="+mn-ea"/>
                                        <a:cs typeface="+mn-cs"/>
                                      </a:rPr>
                                      <m:t>𝑝</m:t>
                                    </m:r>
                                  </m:e>
                                  <m:sub>
                                    <m:r>
                                      <a:rPr lang="it-IT" sz="1100" b="0" i="1">
                                        <a:solidFill>
                                          <a:schemeClr val="tx1"/>
                                        </a:solidFill>
                                        <a:effectLst/>
                                        <a:latin typeface="Cambria Math" panose="02040503050406030204" pitchFamily="18" charset="0"/>
                                        <a:ea typeface="+mn-ea"/>
                                        <a:cs typeface="+mn-cs"/>
                                      </a:rPr>
                                      <m:t>0</m:t>
                                    </m:r>
                                  </m:sub>
                                </m:sSub>
                              </m:e>
                            </m:d>
                          </m:e>
                        </m:d>
                      </m:e>
                      <m:sup>
                        <m:r>
                          <a:rPr lang="it-IT" sz="1100" b="0" i="1">
                            <a:latin typeface="Cambria Math" panose="02040503050406030204" pitchFamily="18" charset="0"/>
                            <a:ea typeface="Cambria Math" panose="02040503050406030204" pitchFamily="18" charset="0"/>
                          </a:rPr>
                          <m:t>0,5</m:t>
                        </m:r>
                      </m:sup>
                    </m:sSup>
                  </m:oMath>
                </m:oMathPara>
              </a14:m>
              <a:endParaRPr lang="it-IT" sz="1100"/>
            </a:p>
          </xdr:txBody>
        </xdr:sp>
      </mc:Choice>
      <mc:Fallback xmlns="">
        <xdr:sp macro="" textlink="">
          <xdr:nvSpPr>
            <xdr:cNvPr id="20" name="CasellaDiTesto 19">
              <a:extLst>
                <a:ext uri="{FF2B5EF4-FFF2-40B4-BE49-F238E27FC236}">
                  <a16:creationId xmlns:a16="http://schemas.microsoft.com/office/drawing/2014/main" id="{00000000-0008-0000-0100-000014000000}"/>
                </a:ext>
              </a:extLst>
            </xdr:cNvPr>
            <xdr:cNvSpPr txBox="1"/>
          </xdr:nvSpPr>
          <xdr:spPr>
            <a:xfrm>
              <a:off x="861158" y="12721492"/>
              <a:ext cx="2803653" cy="2323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it-IT" sz="1100" b="0" i="0">
                  <a:latin typeface="Cambria Math" panose="02040503050406030204" pitchFamily="18" charset="0"/>
                </a:rPr>
                <a:t>𝑊_𝑡=𝑊_𝑒=𝐶_𝑑</a:t>
              </a:r>
              <a:r>
                <a:rPr lang="it-IT" sz="1100" b="0" i="0">
                  <a:latin typeface="Cambria Math" panose="02040503050406030204" pitchFamily="18" charset="0"/>
                  <a:ea typeface="Cambria Math" panose="02040503050406030204" pitchFamily="18" charset="0"/>
                </a:rPr>
                <a:t>∙𝑆∙</a:t>
              </a:r>
              <a:r>
                <a:rPr lang="it-IT" sz="1100" b="0" i="0">
                  <a:solidFill>
                    <a:schemeClr val="tx1"/>
                  </a:solidFill>
                  <a:effectLst/>
                  <a:latin typeface="Cambria Math" panose="02040503050406030204" pitchFamily="18" charset="0"/>
                  <a:ea typeface="+mn-ea"/>
                  <a:cs typeface="+mn-cs"/>
                </a:rPr>
                <a:t>[2∙𝜌_𝑙𝑖𝑞∙𝑓(𝑙)∙(𝑝−𝑝_0 )]</a:t>
              </a:r>
              <a:r>
                <a:rPr lang="it-IT" sz="1100" b="0" i="0">
                  <a:solidFill>
                    <a:schemeClr val="tx1"/>
                  </a:solidFill>
                  <a:effectLst/>
                  <a:latin typeface="Cambria Math" panose="02040503050406030204" pitchFamily="18" charset="0"/>
                  <a:ea typeface="Cambria Math" panose="02040503050406030204" pitchFamily="18" charset="0"/>
                  <a:cs typeface="+mn-cs"/>
                </a:rPr>
                <a:t>^</a:t>
              </a:r>
              <a:r>
                <a:rPr lang="it-IT" sz="1100" b="0" i="0">
                  <a:latin typeface="Cambria Math" panose="02040503050406030204" pitchFamily="18" charset="0"/>
                  <a:ea typeface="Cambria Math" panose="02040503050406030204" pitchFamily="18" charset="0"/>
                </a:rPr>
                <a:t>0,5</a:t>
              </a:r>
              <a:endParaRPr lang="it-IT" sz="1100"/>
            </a:p>
          </xdr:txBody>
        </xdr:sp>
      </mc:Fallback>
    </mc:AlternateContent>
    <xdr:clientData/>
  </xdr:oneCellAnchor>
  <xdr:twoCellAnchor>
    <xdr:from>
      <xdr:col>0</xdr:col>
      <xdr:colOff>641350</xdr:colOff>
      <xdr:row>2</xdr:row>
      <xdr:rowOff>149225</xdr:rowOff>
    </xdr:from>
    <xdr:to>
      <xdr:col>3</xdr:col>
      <xdr:colOff>370465</xdr:colOff>
      <xdr:row>5</xdr:row>
      <xdr:rowOff>149299</xdr:rowOff>
    </xdr:to>
    <mc:AlternateContent xmlns:mc="http://schemas.openxmlformats.org/markup-compatibility/2006" xmlns:a14="http://schemas.microsoft.com/office/drawing/2010/main">
      <mc:Choice Requires="a14">
        <xdr:sp macro="" textlink="">
          <xdr:nvSpPr>
            <xdr:cNvPr id="7" name="Object 17">
              <a:extLst>
                <a:ext uri="{FF2B5EF4-FFF2-40B4-BE49-F238E27FC236}">
                  <a16:creationId xmlns:a16="http://schemas.microsoft.com/office/drawing/2014/main" id="{00000000-0008-0000-0200-000007000000}"/>
                </a:ext>
              </a:extLst>
            </xdr:cNvPr>
            <xdr:cNvSpPr txBox="1"/>
          </xdr:nvSpPr>
          <xdr:spPr>
            <a:xfrm>
              <a:off x="641350" y="568325"/>
              <a:ext cx="1786515" cy="628724"/>
            </a:xfrm>
            <a:prstGeom prst="rect">
              <a:avLst/>
            </a:prstGeom>
          </xdr:spPr>
          <xdr:txBody>
            <a:bodyPr vertOverflow="clip" horzOverflow="clip" wrap="none">
              <a:spAutoFit/>
            </a:bodyPr>
            <a:lstStyle/>
            <a:p>
              <a:pPr/>
              <a14:m>
                <m:oMathPara xmlns:m="http://schemas.openxmlformats.org/officeDocument/2006/math">
                  <m:oMathParaPr>
                    <m:jc m:val="left"/>
                  </m:oMathParaPr>
                  <m:oMath xmlns:m="http://schemas.openxmlformats.org/officeDocument/2006/math">
                    <m:sSub>
                      <m:sSubPr>
                        <m:ctrlPr>
                          <a:rPr lang="it-IT" i="1">
                            <a:solidFill>
                              <a:srgbClr val="000000"/>
                            </a:solidFill>
                            <a:latin typeface="Cambria Math" panose="02040503050406030204" pitchFamily="18" charset="0"/>
                          </a:rPr>
                        </m:ctrlPr>
                      </m:sSubPr>
                      <m:e>
                        <m:r>
                          <a:rPr lang="it-IT" i="1">
                            <a:solidFill>
                              <a:srgbClr val="000000"/>
                            </a:solidFill>
                            <a:latin typeface="Cambria Math" panose="02040503050406030204" pitchFamily="18" charset="0"/>
                          </a:rPr>
                          <m:t>𝑝</m:t>
                        </m:r>
                      </m:e>
                      <m:sub>
                        <m:r>
                          <a:rPr lang="it-IT" i="1">
                            <a:solidFill>
                              <a:srgbClr val="000000"/>
                            </a:solidFill>
                            <a:latin typeface="Cambria Math" panose="02040503050406030204" pitchFamily="18" charset="0"/>
                          </a:rPr>
                          <m:t>𝑐</m:t>
                        </m:r>
                      </m:sub>
                    </m:sSub>
                    <m:r>
                      <a:rPr lang="it-IT" i="1">
                        <a:solidFill>
                          <a:srgbClr val="000000"/>
                        </a:solidFill>
                        <a:latin typeface="Cambria Math" panose="02040503050406030204" pitchFamily="18" charset="0"/>
                      </a:rPr>
                      <m:t>=</m:t>
                    </m:r>
                    <m:sSub>
                      <m:sSubPr>
                        <m:ctrlPr>
                          <a:rPr lang="it-IT" i="1">
                            <a:solidFill>
                              <a:srgbClr val="000000"/>
                            </a:solidFill>
                            <a:latin typeface="Cambria Math" panose="02040503050406030204" pitchFamily="18" charset="0"/>
                          </a:rPr>
                        </m:ctrlPr>
                      </m:sSubPr>
                      <m:e>
                        <m:r>
                          <a:rPr lang="it-IT" i="1">
                            <a:solidFill>
                              <a:srgbClr val="000000"/>
                            </a:solidFill>
                            <a:latin typeface="Cambria Math" panose="02040503050406030204" pitchFamily="18" charset="0"/>
                          </a:rPr>
                          <m:t>𝑝</m:t>
                        </m:r>
                      </m:e>
                      <m:sub>
                        <m:r>
                          <a:rPr lang="it-IT" i="1">
                            <a:solidFill>
                              <a:srgbClr val="000000"/>
                            </a:solidFill>
                            <a:latin typeface="Cambria Math" panose="02040503050406030204" pitchFamily="18" charset="0"/>
                          </a:rPr>
                          <m:t>𝑎</m:t>
                        </m:r>
                      </m:sub>
                    </m:sSub>
                    <m:r>
                      <a:rPr lang="it-IT" i="1">
                        <a:solidFill>
                          <a:srgbClr val="000000"/>
                        </a:solidFill>
                        <a:latin typeface="Cambria Math" panose="02040503050406030204" pitchFamily="18" charset="0"/>
                      </a:rPr>
                      <m:t>⋅</m:t>
                    </m:r>
                    <m:sSup>
                      <m:sSupPr>
                        <m:ctrlPr>
                          <a:rPr lang="it-IT" i="1">
                            <a:solidFill>
                              <a:srgbClr val="000000"/>
                            </a:solidFill>
                            <a:latin typeface="Cambria Math" panose="02040503050406030204" pitchFamily="18" charset="0"/>
                          </a:rPr>
                        </m:ctrlPr>
                      </m:sSupPr>
                      <m:e>
                        <m:d>
                          <m:dPr>
                            <m:ctrlPr>
                              <a:rPr lang="it-IT" i="1">
                                <a:solidFill>
                                  <a:srgbClr val="000000"/>
                                </a:solidFill>
                                <a:latin typeface="Cambria Math" panose="02040503050406030204" pitchFamily="18" charset="0"/>
                              </a:rPr>
                            </m:ctrlPr>
                          </m:dPr>
                          <m:e>
                            <m:f>
                              <m:fPr>
                                <m:ctrlPr>
                                  <a:rPr lang="it-IT" i="1">
                                    <a:solidFill>
                                      <a:srgbClr val="000000"/>
                                    </a:solidFill>
                                    <a:latin typeface="Cambria Math" panose="02040503050406030204" pitchFamily="18" charset="0"/>
                                  </a:rPr>
                                </m:ctrlPr>
                              </m:fPr>
                              <m:num>
                                <m:r>
                                  <a:rPr lang="it-IT" i="1">
                                    <a:solidFill>
                                      <a:srgbClr val="000000"/>
                                    </a:solidFill>
                                    <a:latin typeface="Cambria Math" panose="02040503050406030204" pitchFamily="18" charset="0"/>
                                  </a:rPr>
                                  <m:t>𝛾</m:t>
                                </m:r>
                                <m:r>
                                  <a:rPr lang="it-IT" i="1">
                                    <a:solidFill>
                                      <a:srgbClr val="000000"/>
                                    </a:solidFill>
                                    <a:latin typeface="Cambria Math" panose="02040503050406030204" pitchFamily="18" charset="0"/>
                                  </a:rPr>
                                  <m:t>+1</m:t>
                                </m:r>
                              </m:num>
                              <m:den>
                                <m:r>
                                  <a:rPr lang="it-IT" i="1">
                                    <a:solidFill>
                                      <a:srgbClr val="000000"/>
                                    </a:solidFill>
                                    <a:latin typeface="Cambria Math" panose="02040503050406030204" pitchFamily="18" charset="0"/>
                                  </a:rPr>
                                  <m:t>2</m:t>
                                </m:r>
                              </m:den>
                            </m:f>
                          </m:e>
                        </m:d>
                      </m:e>
                      <m:sup>
                        <m:f>
                          <m:fPr>
                            <m:ctrlPr>
                              <a:rPr lang="it-IT" i="1">
                                <a:solidFill>
                                  <a:srgbClr val="000000"/>
                                </a:solidFill>
                                <a:latin typeface="Cambria Math" panose="02040503050406030204" pitchFamily="18" charset="0"/>
                              </a:rPr>
                            </m:ctrlPr>
                          </m:fPr>
                          <m:num>
                            <m:r>
                              <a:rPr lang="it-IT" i="1">
                                <a:solidFill>
                                  <a:srgbClr val="000000"/>
                                </a:solidFill>
                                <a:latin typeface="Cambria Math" panose="02040503050406030204" pitchFamily="18" charset="0"/>
                              </a:rPr>
                              <m:t>𝛾</m:t>
                            </m:r>
                          </m:num>
                          <m:den>
                            <m:r>
                              <a:rPr lang="it-IT" i="1">
                                <a:solidFill>
                                  <a:srgbClr val="000000"/>
                                </a:solidFill>
                                <a:latin typeface="Cambria Math" panose="02040503050406030204" pitchFamily="18" charset="0"/>
                              </a:rPr>
                              <m:t>𝛾</m:t>
                            </m:r>
                            <m:r>
                              <a:rPr lang="it-IT" i="1">
                                <a:solidFill>
                                  <a:srgbClr val="000000"/>
                                </a:solidFill>
                                <a:latin typeface="Cambria Math" panose="02040503050406030204" pitchFamily="18" charset="0"/>
                              </a:rPr>
                              <m:t>−1</m:t>
                            </m:r>
                          </m:den>
                        </m:f>
                      </m:sup>
                    </m:sSup>
                    <m:r>
                      <a:rPr lang="it-IT" i="1">
                        <a:solidFill>
                          <a:srgbClr val="000000"/>
                        </a:solidFill>
                        <a:latin typeface="Cambria Math" panose="02040503050406030204" pitchFamily="18" charset="0"/>
                      </a:rPr>
                      <m:t>(</m:t>
                    </m:r>
                    <m:r>
                      <a:rPr lang="it-IT" i="1">
                        <a:solidFill>
                          <a:srgbClr val="000000"/>
                        </a:solidFill>
                        <a:latin typeface="Cambria Math" panose="02040503050406030204" pitchFamily="18" charset="0"/>
                      </a:rPr>
                      <m:t>𝑃𝑎</m:t>
                    </m:r>
                    <m:r>
                      <a:rPr lang="it-IT" i="1">
                        <a:solidFill>
                          <a:srgbClr val="000000"/>
                        </a:solidFill>
                        <a:latin typeface="Cambria Math" panose="02040503050406030204" pitchFamily="18" charset="0"/>
                      </a:rPr>
                      <m:t>)</m:t>
                    </m:r>
                  </m:oMath>
                </m:oMathPara>
              </a14:m>
              <a:endParaRPr lang="it-IT"/>
            </a:p>
          </xdr:txBody>
        </xdr:sp>
      </mc:Choice>
      <mc:Fallback xmlns="">
        <xdr:sp macro="" textlink="">
          <xdr:nvSpPr>
            <xdr:cNvPr id="7" name="Object 17">
              <a:extLst>
                <a:ext uri="{FF2B5EF4-FFF2-40B4-BE49-F238E27FC236}">
                  <a16:creationId xmlns:a16="http://schemas.microsoft.com/office/drawing/2014/main" id="{00000000-0008-0000-0100-000007000000}"/>
                </a:ext>
              </a:extLst>
            </xdr:cNvPr>
            <xdr:cNvSpPr txBox="1"/>
          </xdr:nvSpPr>
          <xdr:spPr>
            <a:xfrm>
              <a:off x="641350" y="568325"/>
              <a:ext cx="1786515" cy="628724"/>
            </a:xfrm>
            <a:prstGeom prst="rect">
              <a:avLst/>
            </a:prstGeom>
          </xdr:spPr>
          <xdr:txBody>
            <a:bodyPr vertOverflow="clip" horzOverflow="clip" wrap="none">
              <a:spAutoFit/>
            </a:bodyPr>
            <a:lstStyle/>
            <a:p>
              <a:pPr/>
              <a:r>
                <a:rPr lang="it-IT" i="0">
                  <a:solidFill>
                    <a:srgbClr val="000000"/>
                  </a:solidFill>
                  <a:latin typeface="Cambria Math" panose="02040503050406030204" pitchFamily="18" charset="0"/>
                </a:rPr>
                <a:t>𝑝_𝑐=𝑝_𝑎⋅((𝛾+1)/2)^(𝛾/(𝛾−1)) (𝑃𝑎)</a:t>
              </a:r>
              <a:endParaRPr lang="it-IT"/>
            </a:p>
          </xdr:txBody>
        </xdr:sp>
      </mc:Fallback>
    </mc:AlternateContent>
    <xdr:clientData/>
  </xdr:twoCellAnchor>
  <mc:AlternateContent xmlns:mc="http://schemas.openxmlformats.org/markup-compatibility/2006">
    <mc:Choice xmlns:a14="http://schemas.microsoft.com/office/drawing/2010/main" Requires="a14">
      <xdr:twoCellAnchor>
        <xdr:from>
          <xdr:col>1</xdr:col>
          <xdr:colOff>0</xdr:colOff>
          <xdr:row>17</xdr:row>
          <xdr:rowOff>161925</xdr:rowOff>
        </xdr:from>
        <xdr:to>
          <xdr:col>5</xdr:col>
          <xdr:colOff>219075</xdr:colOff>
          <xdr:row>20</xdr:row>
          <xdr:rowOff>57150</xdr:rowOff>
        </xdr:to>
        <xdr:sp macro="" textlink="">
          <xdr:nvSpPr>
            <xdr:cNvPr id="9234" name="Object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42</xdr:row>
          <xdr:rowOff>28575</xdr:rowOff>
        </xdr:from>
        <xdr:to>
          <xdr:col>4</xdr:col>
          <xdr:colOff>523875</xdr:colOff>
          <xdr:row>44</xdr:row>
          <xdr:rowOff>85725</xdr:rowOff>
        </xdr:to>
        <xdr:sp macro="" textlink="">
          <xdr:nvSpPr>
            <xdr:cNvPr id="9235" name="Object 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502625</xdr:colOff>
      <xdr:row>120</xdr:row>
      <xdr:rowOff>11723</xdr:rowOff>
    </xdr:from>
    <xdr:ext cx="2494085" cy="466987"/>
    <mc:AlternateContent xmlns:mc="http://schemas.openxmlformats.org/markup-compatibility/2006" xmlns:a14="http://schemas.microsoft.com/office/drawing/2010/main">
      <mc:Choice Requires="a14">
        <xdr:sp macro="" textlink="">
          <xdr:nvSpPr>
            <xdr:cNvPr id="23" name="CasellaDiTesto 22">
              <a:extLst>
                <a:ext uri="{FF2B5EF4-FFF2-40B4-BE49-F238E27FC236}">
                  <a16:creationId xmlns:a16="http://schemas.microsoft.com/office/drawing/2014/main" id="{00000000-0008-0000-0200-000017000000}"/>
                </a:ext>
              </a:extLst>
            </xdr:cNvPr>
            <xdr:cNvSpPr txBox="1"/>
          </xdr:nvSpPr>
          <xdr:spPr>
            <a:xfrm>
              <a:off x="502625" y="40188173"/>
              <a:ext cx="2494085" cy="4669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a:rPr>
                          <m:t>𝑋</m:t>
                        </m:r>
                      </m:e>
                      <m:sub>
                        <m:r>
                          <a:rPr lang="it-IT" sz="1100" b="0" i="1">
                            <a:latin typeface="Cambria Math"/>
                          </a:rPr>
                          <m:t>𝑏</m:t>
                        </m:r>
                      </m:sub>
                    </m:sSub>
                    <m:r>
                      <a:rPr lang="it-IT" sz="1100" b="0" i="1">
                        <a:latin typeface="Cambria Math"/>
                      </a:rPr>
                      <m:t>=</m:t>
                    </m:r>
                    <m:f>
                      <m:fPr>
                        <m:ctrlPr>
                          <a:rPr lang="it-IT" sz="1100" b="0" i="1">
                            <a:latin typeface="Cambria Math" panose="02040503050406030204" pitchFamily="18" charset="0"/>
                          </a:rPr>
                        </m:ctrlPr>
                      </m:fPr>
                      <m:num>
                        <m:r>
                          <a:rPr lang="it-IT" sz="1100" b="0" i="1">
                            <a:latin typeface="Cambria Math"/>
                          </a:rPr>
                          <m:t>𝑓</m:t>
                        </m:r>
                        <m:r>
                          <a:rPr lang="it-IT" sz="1100" b="0" i="1">
                            <a:latin typeface="Cambria Math"/>
                            <a:ea typeface="Cambria Math"/>
                          </a:rPr>
                          <m:t>∙</m:t>
                        </m:r>
                        <m:sSub>
                          <m:sSubPr>
                            <m:ctrlPr>
                              <a:rPr lang="it-IT" sz="1100" b="0" i="1">
                                <a:latin typeface="Cambria Math" panose="02040503050406030204" pitchFamily="18" charset="0"/>
                                <a:ea typeface="Cambria Math"/>
                              </a:rPr>
                            </m:ctrlPr>
                          </m:sSubPr>
                          <m:e>
                            <m:r>
                              <a:rPr lang="it-IT" sz="1100" b="0" i="1">
                                <a:latin typeface="Cambria Math"/>
                                <a:ea typeface="Cambria Math"/>
                              </a:rPr>
                              <m:t>𝑄</m:t>
                            </m:r>
                          </m:e>
                          <m:sub>
                            <m:r>
                              <a:rPr lang="it-IT" sz="1100" b="0" i="1">
                                <a:latin typeface="Cambria Math"/>
                                <a:ea typeface="Cambria Math"/>
                              </a:rPr>
                              <m:t>𝑔</m:t>
                            </m:r>
                          </m:sub>
                        </m:sSub>
                      </m:num>
                      <m:den>
                        <m:sSub>
                          <m:sSubPr>
                            <m:ctrlPr>
                              <a:rPr lang="it-IT" sz="1100" b="0" i="1">
                                <a:latin typeface="Cambria Math" panose="02040503050406030204" pitchFamily="18" charset="0"/>
                              </a:rPr>
                            </m:ctrlPr>
                          </m:sSubPr>
                          <m:e>
                            <m:r>
                              <a:rPr lang="it-IT" sz="1100" b="0" i="1">
                                <a:latin typeface="Cambria Math"/>
                              </a:rPr>
                              <m:t>𝑄</m:t>
                            </m:r>
                          </m:e>
                          <m:sub>
                            <m:r>
                              <a:rPr lang="it-IT" sz="1100" b="0" i="1">
                                <a:latin typeface="Cambria Math"/>
                              </a:rPr>
                              <m:t>𝑔</m:t>
                            </m:r>
                          </m:sub>
                        </m:sSub>
                        <m:r>
                          <a:rPr lang="it-IT" sz="1100" b="0" i="1">
                            <a:latin typeface="Cambria Math"/>
                          </a:rPr>
                          <m:t>+</m:t>
                        </m:r>
                        <m:sSub>
                          <m:sSubPr>
                            <m:ctrlPr>
                              <a:rPr lang="it-IT" sz="1100" b="0" i="1">
                                <a:latin typeface="Cambria Math" panose="02040503050406030204" pitchFamily="18" charset="0"/>
                              </a:rPr>
                            </m:ctrlPr>
                          </m:sSubPr>
                          <m:e>
                            <m:r>
                              <a:rPr lang="it-IT" sz="1100" b="0" i="1">
                                <a:latin typeface="Cambria Math"/>
                              </a:rPr>
                              <m:t>𝑄</m:t>
                            </m:r>
                          </m:e>
                          <m:sub>
                            <m:r>
                              <a:rPr lang="it-IT" sz="1100" b="0" i="1">
                                <a:latin typeface="Cambria Math"/>
                              </a:rPr>
                              <m:t>1</m:t>
                            </m:r>
                          </m:sub>
                        </m:sSub>
                      </m:den>
                    </m:f>
                    <m:r>
                      <a:rPr lang="it-IT" sz="1100" b="0" i="1">
                        <a:latin typeface="Cambria Math"/>
                      </a:rPr>
                      <m:t>=</m:t>
                    </m:r>
                    <m:f>
                      <m:fPr>
                        <m:ctrlPr>
                          <a:rPr lang="it-IT" sz="1100" b="0" i="1">
                            <a:solidFill>
                              <a:schemeClr val="tx1"/>
                            </a:solidFill>
                            <a:effectLst/>
                            <a:latin typeface="Cambria Math" panose="02040503050406030204" pitchFamily="18" charset="0"/>
                            <a:ea typeface="+mn-ea"/>
                            <a:cs typeface="+mn-cs"/>
                          </a:rPr>
                        </m:ctrlPr>
                      </m:fPr>
                      <m:num>
                        <m:r>
                          <a:rPr lang="it-IT" sz="1100" b="0" i="1">
                            <a:solidFill>
                              <a:schemeClr val="tx1"/>
                            </a:solidFill>
                            <a:effectLst/>
                            <a:latin typeface="Cambria Math"/>
                            <a:ea typeface="+mn-ea"/>
                            <a:cs typeface="+mn-cs"/>
                          </a:rPr>
                          <m:t>𝑓</m:t>
                        </m:r>
                        <m:r>
                          <a:rPr lang="it-IT" sz="1100" b="0" i="1">
                            <a:solidFill>
                              <a:schemeClr val="tx1"/>
                            </a:solidFill>
                            <a:effectLst/>
                            <a:latin typeface="Cambria Math"/>
                            <a:ea typeface="+mn-ea"/>
                            <a:cs typeface="+mn-cs"/>
                          </a:rPr>
                          <m:t>∙</m:t>
                        </m:r>
                        <m:sSub>
                          <m:sSubPr>
                            <m:ctrlPr>
                              <a:rPr lang="it-IT" sz="1100" b="0" i="1">
                                <a:solidFill>
                                  <a:schemeClr val="tx1"/>
                                </a:solidFill>
                                <a:effectLst/>
                                <a:latin typeface="Cambria Math" panose="02040503050406030204" pitchFamily="18" charset="0"/>
                                <a:ea typeface="+mn-ea"/>
                                <a:cs typeface="+mn-cs"/>
                              </a:rPr>
                            </m:ctrlPr>
                          </m:sSubPr>
                          <m:e>
                            <m:r>
                              <a:rPr lang="it-IT" sz="1100" b="0" i="1">
                                <a:solidFill>
                                  <a:schemeClr val="tx1"/>
                                </a:solidFill>
                                <a:effectLst/>
                                <a:latin typeface="Cambria Math"/>
                                <a:ea typeface="+mn-ea"/>
                                <a:cs typeface="+mn-cs"/>
                              </a:rPr>
                              <m:t>𝑄</m:t>
                            </m:r>
                          </m:e>
                          <m:sub>
                            <m:r>
                              <a:rPr lang="it-IT" sz="1100" b="0" i="1">
                                <a:solidFill>
                                  <a:schemeClr val="tx1"/>
                                </a:solidFill>
                                <a:effectLst/>
                                <a:latin typeface="Cambria Math"/>
                                <a:ea typeface="+mn-ea"/>
                                <a:cs typeface="+mn-cs"/>
                              </a:rPr>
                              <m:t>𝑔</m:t>
                            </m:r>
                          </m:sub>
                        </m:sSub>
                      </m:num>
                      <m:den>
                        <m:sSub>
                          <m:sSubPr>
                            <m:ctrlPr>
                              <a:rPr lang="it-IT" sz="1100" b="0" i="1">
                                <a:solidFill>
                                  <a:schemeClr val="tx1"/>
                                </a:solidFill>
                                <a:effectLst/>
                                <a:latin typeface="Cambria Math" panose="02040503050406030204" pitchFamily="18" charset="0"/>
                                <a:ea typeface="+mn-ea"/>
                                <a:cs typeface="+mn-cs"/>
                              </a:rPr>
                            </m:ctrlPr>
                          </m:sSubPr>
                          <m:e>
                            <m:r>
                              <a:rPr lang="it-IT" sz="1100" b="0" i="1">
                                <a:solidFill>
                                  <a:schemeClr val="tx1"/>
                                </a:solidFill>
                                <a:effectLst/>
                                <a:latin typeface="Cambria Math"/>
                                <a:ea typeface="+mn-ea"/>
                                <a:cs typeface="+mn-cs"/>
                              </a:rPr>
                              <m:t>𝑄</m:t>
                            </m:r>
                          </m:e>
                          <m:sub>
                            <m:r>
                              <a:rPr lang="it-IT" sz="1100" b="0" i="1">
                                <a:solidFill>
                                  <a:schemeClr val="tx1"/>
                                </a:solidFill>
                                <a:effectLst/>
                                <a:latin typeface="Cambria Math"/>
                                <a:ea typeface="+mn-ea"/>
                                <a:cs typeface="+mn-cs"/>
                              </a:rPr>
                              <m:t>2</m:t>
                            </m:r>
                          </m:sub>
                        </m:sSub>
                      </m:den>
                    </m:f>
                    <m:d>
                      <m:dPr>
                        <m:ctrlPr>
                          <a:rPr lang="it-IT" sz="1100" b="0" i="1">
                            <a:solidFill>
                              <a:schemeClr val="tx1"/>
                            </a:solidFill>
                            <a:effectLst/>
                            <a:latin typeface="Cambria Math" panose="02040503050406030204" pitchFamily="18" charset="0"/>
                            <a:ea typeface="+mn-ea"/>
                            <a:cs typeface="+mn-cs"/>
                          </a:rPr>
                        </m:ctrlPr>
                      </m:dPr>
                      <m:e>
                        <m:r>
                          <a:rPr lang="it-IT" sz="1100" b="0" i="1">
                            <a:solidFill>
                              <a:schemeClr val="tx1"/>
                            </a:solidFill>
                            <a:effectLst/>
                            <a:latin typeface="Cambria Math"/>
                            <a:ea typeface="+mn-ea"/>
                            <a:cs typeface="+mn-cs"/>
                          </a:rPr>
                          <m:t>𝑣𝑜𝑙</m:t>
                        </m:r>
                        <m:r>
                          <a:rPr lang="it-IT" sz="1100" b="0" i="1">
                            <a:solidFill>
                              <a:schemeClr val="tx1"/>
                            </a:solidFill>
                            <a:effectLst/>
                            <a:latin typeface="Cambria Math"/>
                            <a:ea typeface="+mn-ea"/>
                            <a:cs typeface="+mn-cs"/>
                          </a:rPr>
                          <m:t>/</m:t>
                        </m:r>
                        <m:r>
                          <a:rPr lang="it-IT" sz="1100" b="0" i="1">
                            <a:solidFill>
                              <a:schemeClr val="tx1"/>
                            </a:solidFill>
                            <a:effectLst/>
                            <a:latin typeface="Cambria Math"/>
                            <a:ea typeface="+mn-ea"/>
                            <a:cs typeface="+mn-cs"/>
                          </a:rPr>
                          <m:t>𝑣𝑜𝑙</m:t>
                        </m:r>
                      </m:e>
                    </m:d>
                  </m:oMath>
                </m:oMathPara>
              </a14:m>
              <a:endParaRPr lang="it-IT" sz="1100">
                <a:latin typeface="Century Gothic" panose="020B0502020202020204" pitchFamily="34" charset="0"/>
              </a:endParaRPr>
            </a:p>
          </xdr:txBody>
        </xdr:sp>
      </mc:Choice>
      <mc:Fallback xmlns="">
        <xdr:sp macro="" textlink="">
          <xdr:nvSpPr>
            <xdr:cNvPr id="23" name="CasellaDiTesto 22">
              <a:extLst>
                <a:ext uri="{FF2B5EF4-FFF2-40B4-BE49-F238E27FC236}">
                  <a16:creationId xmlns:a16="http://schemas.microsoft.com/office/drawing/2014/main" id="{4B3B9BD2-25F2-49BF-90A3-7B6ACC9B76A8}"/>
                </a:ext>
              </a:extLst>
            </xdr:cNvPr>
            <xdr:cNvSpPr txBox="1"/>
          </xdr:nvSpPr>
          <xdr:spPr>
            <a:xfrm>
              <a:off x="502625" y="40188173"/>
              <a:ext cx="2494085" cy="4669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it-IT" sz="1100" b="0" i="0">
                  <a:latin typeface="Cambria Math"/>
                </a:rPr>
                <a:t>𝑋</a:t>
              </a:r>
              <a:r>
                <a:rPr lang="it-IT" sz="1100" b="0" i="0">
                  <a:latin typeface="Cambria Math" panose="02040503050406030204" pitchFamily="18" charset="0"/>
                </a:rPr>
                <a:t>_</a:t>
              </a:r>
              <a:r>
                <a:rPr lang="it-IT" sz="1100" b="0" i="0">
                  <a:latin typeface="Cambria Math"/>
                </a:rPr>
                <a:t>𝑏=</a:t>
              </a:r>
              <a:r>
                <a:rPr lang="it-IT" sz="1100" b="0" i="0">
                  <a:latin typeface="Cambria Math" panose="02040503050406030204" pitchFamily="18" charset="0"/>
                </a:rPr>
                <a:t>(</a:t>
              </a:r>
              <a:r>
                <a:rPr lang="it-IT" sz="1100" b="0" i="0">
                  <a:latin typeface="Cambria Math"/>
                </a:rPr>
                <a:t>𝑓</a:t>
              </a:r>
              <a:r>
                <a:rPr lang="it-IT" sz="1100" b="0" i="0">
                  <a:latin typeface="Cambria Math"/>
                  <a:ea typeface="Cambria Math"/>
                </a:rPr>
                <a:t>∙𝑄</a:t>
              </a:r>
              <a:r>
                <a:rPr lang="it-IT" sz="1100" b="0" i="0">
                  <a:latin typeface="Cambria Math" panose="02040503050406030204" pitchFamily="18" charset="0"/>
                  <a:ea typeface="Cambria Math"/>
                </a:rPr>
                <a:t>_</a:t>
              </a:r>
              <a:r>
                <a:rPr lang="it-IT" sz="1100" b="0" i="0">
                  <a:latin typeface="Cambria Math"/>
                  <a:ea typeface="Cambria Math"/>
                </a:rPr>
                <a:t>𝑔</a:t>
              </a:r>
              <a:r>
                <a:rPr lang="it-IT" sz="1100" b="0" i="0">
                  <a:latin typeface="Cambria Math" panose="02040503050406030204" pitchFamily="18" charset="0"/>
                  <a:ea typeface="Cambria Math"/>
                </a:rPr>
                <a:t>)/(</a:t>
              </a:r>
              <a:r>
                <a:rPr lang="it-IT" sz="1100" b="0" i="0">
                  <a:latin typeface="Cambria Math"/>
                </a:rPr>
                <a:t>𝑄</a:t>
              </a:r>
              <a:r>
                <a:rPr lang="it-IT" sz="1100" b="0" i="0">
                  <a:latin typeface="Cambria Math" panose="02040503050406030204" pitchFamily="18" charset="0"/>
                </a:rPr>
                <a:t>_</a:t>
              </a:r>
              <a:r>
                <a:rPr lang="it-IT" sz="1100" b="0" i="0">
                  <a:latin typeface="Cambria Math"/>
                </a:rPr>
                <a:t>𝑔+𝑄</a:t>
              </a:r>
              <a:r>
                <a:rPr lang="it-IT" sz="1100" b="0" i="0">
                  <a:latin typeface="Cambria Math" panose="02040503050406030204" pitchFamily="18" charset="0"/>
                </a:rPr>
                <a:t>_</a:t>
              </a:r>
              <a:r>
                <a:rPr lang="it-IT" sz="1100" b="0" i="0">
                  <a:latin typeface="Cambria Math"/>
                </a:rPr>
                <a:t>1</a:t>
              </a:r>
              <a:r>
                <a:rPr lang="it-IT" sz="1100" b="0" i="0">
                  <a:latin typeface="Cambria Math" panose="02040503050406030204" pitchFamily="18" charset="0"/>
                </a:rPr>
                <a:t> )</a:t>
              </a:r>
              <a:r>
                <a:rPr lang="it-IT" sz="1100" b="0" i="0">
                  <a:latin typeface="Cambria Math"/>
                </a:rPr>
                <a:t>=</a:t>
              </a:r>
              <a:r>
                <a:rPr lang="it-IT" sz="1100" b="0" i="0">
                  <a:solidFill>
                    <a:schemeClr val="tx1"/>
                  </a:solidFill>
                  <a:effectLst/>
                  <a:latin typeface="Cambria Math" panose="02040503050406030204" pitchFamily="18" charset="0"/>
                  <a:ea typeface="+mn-ea"/>
                  <a:cs typeface="+mn-cs"/>
                </a:rPr>
                <a:t>(</a:t>
              </a:r>
              <a:r>
                <a:rPr lang="it-IT" sz="1100" b="0" i="0">
                  <a:solidFill>
                    <a:schemeClr val="tx1"/>
                  </a:solidFill>
                  <a:effectLst/>
                  <a:latin typeface="Cambria Math"/>
                  <a:ea typeface="+mn-ea"/>
                  <a:cs typeface="+mn-cs"/>
                </a:rPr>
                <a:t>𝑓∙𝑄</a:t>
              </a:r>
              <a:r>
                <a:rPr lang="it-IT" sz="1100" b="0" i="0">
                  <a:solidFill>
                    <a:schemeClr val="tx1"/>
                  </a:solidFill>
                  <a:effectLst/>
                  <a:latin typeface="Cambria Math" panose="02040503050406030204" pitchFamily="18" charset="0"/>
                  <a:ea typeface="+mn-ea"/>
                  <a:cs typeface="+mn-cs"/>
                </a:rPr>
                <a:t>_</a:t>
              </a:r>
              <a:r>
                <a:rPr lang="it-IT" sz="1100" b="0" i="0">
                  <a:solidFill>
                    <a:schemeClr val="tx1"/>
                  </a:solidFill>
                  <a:effectLst/>
                  <a:latin typeface="Cambria Math"/>
                  <a:ea typeface="+mn-ea"/>
                  <a:cs typeface="+mn-cs"/>
                </a:rPr>
                <a:t>𝑔</a:t>
              </a:r>
              <a:r>
                <a:rPr lang="it-IT" sz="1100" b="0" i="0">
                  <a:solidFill>
                    <a:schemeClr val="tx1"/>
                  </a:solidFill>
                  <a:effectLst/>
                  <a:latin typeface="Cambria Math" panose="02040503050406030204" pitchFamily="18" charset="0"/>
                  <a:ea typeface="+mn-ea"/>
                  <a:cs typeface="+mn-cs"/>
                </a:rPr>
                <a:t>)/</a:t>
              </a:r>
              <a:r>
                <a:rPr lang="it-IT" sz="1100" b="0" i="0">
                  <a:solidFill>
                    <a:schemeClr val="tx1"/>
                  </a:solidFill>
                  <a:effectLst/>
                  <a:latin typeface="Cambria Math"/>
                  <a:ea typeface="+mn-ea"/>
                  <a:cs typeface="+mn-cs"/>
                </a:rPr>
                <a:t>𝑄</a:t>
              </a:r>
              <a:r>
                <a:rPr lang="it-IT" sz="1100" b="0" i="0">
                  <a:solidFill>
                    <a:schemeClr val="tx1"/>
                  </a:solidFill>
                  <a:effectLst/>
                  <a:latin typeface="Cambria Math" panose="02040503050406030204" pitchFamily="18" charset="0"/>
                  <a:ea typeface="+mn-ea"/>
                  <a:cs typeface="+mn-cs"/>
                </a:rPr>
                <a:t>_</a:t>
              </a:r>
              <a:r>
                <a:rPr lang="it-IT" sz="1100" b="0" i="0">
                  <a:solidFill>
                    <a:schemeClr val="tx1"/>
                  </a:solidFill>
                  <a:effectLst/>
                  <a:latin typeface="Cambria Math"/>
                  <a:ea typeface="+mn-ea"/>
                  <a:cs typeface="+mn-cs"/>
                </a:rPr>
                <a:t>2</a:t>
              </a:r>
              <a:r>
                <a:rPr lang="it-IT" sz="1100" b="0" i="0">
                  <a:solidFill>
                    <a:schemeClr val="tx1"/>
                  </a:solidFill>
                  <a:effectLst/>
                  <a:latin typeface="Cambria Math" panose="02040503050406030204" pitchFamily="18" charset="0"/>
                  <a:ea typeface="+mn-ea"/>
                  <a:cs typeface="+mn-cs"/>
                </a:rPr>
                <a:t>  (</a:t>
              </a:r>
              <a:r>
                <a:rPr lang="it-IT" sz="1100" b="0" i="0">
                  <a:solidFill>
                    <a:schemeClr val="tx1"/>
                  </a:solidFill>
                  <a:effectLst/>
                  <a:latin typeface="Cambria Math"/>
                  <a:ea typeface="+mn-ea"/>
                  <a:cs typeface="+mn-cs"/>
                </a:rPr>
                <a:t>𝑣𝑜𝑙/𝑣𝑜𝑙</a:t>
              </a:r>
              <a:r>
                <a:rPr lang="it-IT" sz="1100" b="0" i="0">
                  <a:solidFill>
                    <a:schemeClr val="tx1"/>
                  </a:solidFill>
                  <a:effectLst/>
                  <a:latin typeface="Cambria Math" panose="02040503050406030204" pitchFamily="18" charset="0"/>
                  <a:ea typeface="+mn-ea"/>
                  <a:cs typeface="+mn-cs"/>
                </a:rPr>
                <a:t>)</a:t>
              </a:r>
              <a:endParaRPr lang="it-IT" sz="1100">
                <a:latin typeface="Century Gothic" panose="020B0502020202020204" pitchFamily="34" charset="0"/>
              </a:endParaRPr>
            </a:p>
          </xdr:txBody>
        </xdr:sp>
      </mc:Fallback>
    </mc:AlternateContent>
    <xdr:clientData/>
  </xdr:oneCellAnchor>
  <xdr:oneCellAnchor>
    <xdr:from>
      <xdr:col>0</xdr:col>
      <xdr:colOff>522654</xdr:colOff>
      <xdr:row>155</xdr:row>
      <xdr:rowOff>0</xdr:rowOff>
    </xdr:from>
    <xdr:ext cx="2552700" cy="264560"/>
    <mc:AlternateContent xmlns:mc="http://schemas.openxmlformats.org/markup-compatibility/2006" xmlns:a14="http://schemas.microsoft.com/office/drawing/2010/main">
      <mc:Choice Requires="a14">
        <xdr:sp macro="" textlink="">
          <xdr:nvSpPr>
            <xdr:cNvPr id="25" name="CasellaDiTesto 24">
              <a:extLst>
                <a:ext uri="{FF2B5EF4-FFF2-40B4-BE49-F238E27FC236}">
                  <a16:creationId xmlns:a16="http://schemas.microsoft.com/office/drawing/2014/main" id="{00000000-0008-0000-0200-000019000000}"/>
                </a:ext>
              </a:extLst>
            </xdr:cNvPr>
            <xdr:cNvSpPr txBox="1"/>
          </xdr:nvSpPr>
          <xdr:spPr>
            <a:xfrm>
              <a:off x="522654" y="25019000"/>
              <a:ext cx="2552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a:rPr>
                          <m:t>𝑋</m:t>
                        </m:r>
                      </m:e>
                      <m:sub>
                        <m:r>
                          <a:rPr lang="it-IT" sz="1100" b="0" i="1">
                            <a:latin typeface="Cambria Math"/>
                          </a:rPr>
                          <m:t>𝑐𝑟𝑖𝑡</m:t>
                        </m:r>
                      </m:sub>
                    </m:sSub>
                    <m:r>
                      <a:rPr lang="it-IT" sz="1100" b="0" i="1">
                        <a:latin typeface="Cambria Math"/>
                      </a:rPr>
                      <m:t>=(</m:t>
                    </m:r>
                    <m:r>
                      <a:rPr lang="it-IT" sz="1100" b="0" i="1">
                        <a:latin typeface="Cambria Math"/>
                      </a:rPr>
                      <m:t>𝑘</m:t>
                    </m:r>
                    <m:r>
                      <a:rPr lang="it-IT" sz="1100" b="0" i="1">
                        <a:latin typeface="Cambria Math"/>
                        <a:ea typeface="Cambria Math"/>
                      </a:rPr>
                      <m:t>∙</m:t>
                    </m:r>
                    <m:r>
                      <a:rPr lang="it-IT" sz="1100" b="0" i="1" baseline="0">
                        <a:latin typeface="Cambria Math" panose="02040503050406030204" pitchFamily="18" charset="0"/>
                        <a:ea typeface="Cambria Math"/>
                      </a:rPr>
                      <m:t>𝐶</m:t>
                    </m:r>
                    <m:r>
                      <a:rPr lang="it-IT" sz="1100" b="0" i="1" baseline="-25000">
                        <a:latin typeface="Cambria Math" panose="02040503050406030204" pitchFamily="18" charset="0"/>
                        <a:ea typeface="Cambria Math"/>
                      </a:rPr>
                      <m:t>𝑔𝑎𝑠</m:t>
                    </m:r>
                    <m:r>
                      <a:rPr lang="it-IT" sz="1100" b="0" i="1" baseline="-25000">
                        <a:latin typeface="Cambria Math" panose="02040503050406030204" pitchFamily="18" charset="0"/>
                        <a:ea typeface="Cambria Math"/>
                      </a:rPr>
                      <m:t>−</m:t>
                    </m:r>
                    <m:r>
                      <a:rPr lang="it-IT" sz="1100" b="0" i="1" baseline="-25000">
                        <a:latin typeface="Cambria Math" panose="02040503050406030204" pitchFamily="18" charset="0"/>
                        <a:ea typeface="Cambria Math"/>
                      </a:rPr>
                      <m:t>𝑡</m:t>
                    </m:r>
                    <m:r>
                      <a:rPr lang="it-IT" sz="1100" b="0" i="1">
                        <a:latin typeface="Cambria Math"/>
                        <a:ea typeface="Cambria Math"/>
                      </a:rPr>
                      <m:t>%)/100(</m:t>
                    </m:r>
                    <m:r>
                      <a:rPr lang="it-IT" sz="1100" b="0" i="1">
                        <a:latin typeface="Cambria Math"/>
                        <a:ea typeface="Cambria Math"/>
                      </a:rPr>
                      <m:t>𝑣𝑜𝑙</m:t>
                    </m:r>
                    <m:r>
                      <a:rPr lang="it-IT" sz="1100" b="0" i="1">
                        <a:latin typeface="Cambria Math"/>
                        <a:ea typeface="Cambria Math"/>
                      </a:rPr>
                      <m:t>/</m:t>
                    </m:r>
                    <m:r>
                      <a:rPr lang="it-IT" sz="1100" b="0" i="1">
                        <a:latin typeface="Cambria Math"/>
                        <a:ea typeface="Cambria Math"/>
                      </a:rPr>
                      <m:t>𝑣𝑜𝑙</m:t>
                    </m:r>
                    <m:r>
                      <a:rPr lang="it-IT" sz="1100" b="0" i="1">
                        <a:latin typeface="Cambria Math"/>
                        <a:ea typeface="Cambria Math"/>
                      </a:rPr>
                      <m:t>)</m:t>
                    </m:r>
                  </m:oMath>
                </m:oMathPara>
              </a14:m>
              <a:endParaRPr lang="it-IT" sz="1100"/>
            </a:p>
          </xdr:txBody>
        </xdr:sp>
      </mc:Choice>
      <mc:Fallback xmlns="">
        <xdr:sp macro="" textlink="">
          <xdr:nvSpPr>
            <xdr:cNvPr id="25" name="CasellaDiTesto 24">
              <a:extLst>
                <a:ext uri="{FF2B5EF4-FFF2-40B4-BE49-F238E27FC236}">
                  <a16:creationId xmlns:a16="http://schemas.microsoft.com/office/drawing/2014/main" id="{00000000-0008-0000-0200-000019000000}"/>
                </a:ext>
              </a:extLst>
            </xdr:cNvPr>
            <xdr:cNvSpPr txBox="1"/>
          </xdr:nvSpPr>
          <xdr:spPr>
            <a:xfrm>
              <a:off x="522654" y="25019000"/>
              <a:ext cx="2552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it-IT" sz="1100" b="0" i="0">
                  <a:latin typeface="Cambria Math"/>
                </a:rPr>
                <a:t>𝑋</a:t>
              </a:r>
              <a:r>
                <a:rPr lang="it-IT" sz="1100" b="0" i="0">
                  <a:latin typeface="Cambria Math" panose="02040503050406030204" pitchFamily="18" charset="0"/>
                </a:rPr>
                <a:t>_</a:t>
              </a:r>
              <a:r>
                <a:rPr lang="it-IT" sz="1100" b="0" i="0">
                  <a:latin typeface="Cambria Math"/>
                </a:rPr>
                <a:t>𝑐𝑟𝑖𝑡=(𝑘</a:t>
              </a:r>
              <a:r>
                <a:rPr lang="it-IT" sz="1100" b="0" i="0">
                  <a:latin typeface="Cambria Math"/>
                  <a:ea typeface="Cambria Math"/>
                </a:rPr>
                <a:t>∙</a:t>
              </a:r>
              <a:r>
                <a:rPr lang="it-IT" sz="1100" b="0" i="0" baseline="0">
                  <a:latin typeface="Cambria Math" panose="02040503050406030204" pitchFamily="18" charset="0"/>
                  <a:ea typeface="Cambria Math"/>
                </a:rPr>
                <a:t>𝐶</a:t>
              </a:r>
              <a:r>
                <a:rPr lang="it-IT" sz="1100" b="0" i="0" baseline="-25000">
                  <a:latin typeface="Cambria Math" panose="02040503050406030204" pitchFamily="18" charset="0"/>
                  <a:ea typeface="Cambria Math"/>
                </a:rPr>
                <a:t>𝑔𝑎𝑠−𝑡</a:t>
              </a:r>
              <a:r>
                <a:rPr lang="it-IT" sz="1100" b="0" i="0">
                  <a:latin typeface="Cambria Math"/>
                  <a:ea typeface="Cambria Math"/>
                </a:rPr>
                <a:t>%)/100(𝑣𝑜𝑙/𝑣𝑜𝑙)</a:t>
              </a:r>
              <a:endParaRPr lang="it-IT" sz="1100"/>
            </a:p>
          </xdr:txBody>
        </xdr:sp>
      </mc:Fallback>
    </mc:AlternateContent>
    <xdr:clientData/>
  </xdr:oneCellAnchor>
  <xdr:oneCellAnchor>
    <xdr:from>
      <xdr:col>0</xdr:col>
      <xdr:colOff>605204</xdr:colOff>
      <xdr:row>128</xdr:row>
      <xdr:rowOff>209550</xdr:rowOff>
    </xdr:from>
    <xdr:ext cx="1431682" cy="432106"/>
    <mc:AlternateContent xmlns:mc="http://schemas.openxmlformats.org/markup-compatibility/2006" xmlns:a14="http://schemas.microsoft.com/office/drawing/2010/main">
      <mc:Choice Requires="a14">
        <xdr:sp macro="" textlink="">
          <xdr:nvSpPr>
            <xdr:cNvPr id="21" name="CasellaDiTesto 20">
              <a:extLst>
                <a:ext uri="{FF2B5EF4-FFF2-40B4-BE49-F238E27FC236}">
                  <a16:creationId xmlns:a16="http://schemas.microsoft.com/office/drawing/2014/main" id="{00000000-0008-0000-0200-000015000000}"/>
                </a:ext>
              </a:extLst>
            </xdr:cNvPr>
            <xdr:cNvSpPr txBox="1"/>
          </xdr:nvSpPr>
          <xdr:spPr>
            <a:xfrm>
              <a:off x="605204" y="41843325"/>
              <a:ext cx="1431682" cy="4321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a:rPr>
                          <m:t>𝑄</m:t>
                        </m:r>
                      </m:e>
                      <m:sub>
                        <m:r>
                          <a:rPr lang="it-IT" sz="1100" b="0" i="1">
                            <a:latin typeface="Cambria Math"/>
                          </a:rPr>
                          <m:t>2</m:t>
                        </m:r>
                      </m:sub>
                    </m:sSub>
                    <m:r>
                      <a:rPr lang="it-IT" sz="1100" b="0" i="1">
                        <a:latin typeface="Cambria Math"/>
                      </a:rPr>
                      <m:t>=</m:t>
                    </m:r>
                    <m:r>
                      <a:rPr lang="it-IT" sz="1100" b="0" i="1">
                        <a:latin typeface="Cambria Math"/>
                      </a:rPr>
                      <m:t>𝐶</m:t>
                    </m:r>
                    <m:r>
                      <a:rPr lang="it-IT" sz="1100" b="0" i="1">
                        <a:latin typeface="Cambria Math"/>
                        <a:ea typeface="Cambria Math"/>
                      </a:rPr>
                      <m:t>∙</m:t>
                    </m:r>
                    <m:sSub>
                      <m:sSubPr>
                        <m:ctrlPr>
                          <a:rPr lang="it-IT" sz="1100" b="0" i="1">
                            <a:latin typeface="Cambria Math" panose="02040503050406030204" pitchFamily="18" charset="0"/>
                            <a:ea typeface="Cambria Math"/>
                          </a:rPr>
                        </m:ctrlPr>
                      </m:sSubPr>
                      <m:e>
                        <m:r>
                          <a:rPr lang="it-IT" sz="1100" b="0" i="1">
                            <a:latin typeface="Cambria Math"/>
                            <a:ea typeface="Cambria Math"/>
                          </a:rPr>
                          <m:t>𝑉</m:t>
                        </m:r>
                      </m:e>
                      <m:sub>
                        <m:r>
                          <a:rPr lang="it-IT" sz="1100" b="0" i="1">
                            <a:latin typeface="Cambria Math"/>
                            <a:ea typeface="Cambria Math"/>
                          </a:rPr>
                          <m:t>0</m:t>
                        </m:r>
                      </m:sub>
                    </m:sSub>
                    <m:r>
                      <a:rPr lang="it-IT" sz="1100" b="0" i="1">
                        <a:latin typeface="Cambria Math"/>
                        <a:ea typeface="Cambria Math"/>
                      </a:rPr>
                      <m:t>(</m:t>
                    </m:r>
                    <m:f>
                      <m:fPr>
                        <m:ctrlPr>
                          <a:rPr lang="it-IT" sz="1100" b="0" i="1">
                            <a:latin typeface="Cambria Math" panose="02040503050406030204" pitchFamily="18" charset="0"/>
                            <a:ea typeface="Cambria Math"/>
                          </a:rPr>
                        </m:ctrlPr>
                      </m:fPr>
                      <m:num>
                        <m:sSup>
                          <m:sSupPr>
                            <m:ctrlPr>
                              <a:rPr lang="it-IT" sz="1100" b="0" i="1">
                                <a:latin typeface="Cambria Math" panose="02040503050406030204" pitchFamily="18" charset="0"/>
                                <a:ea typeface="Cambria Math"/>
                              </a:rPr>
                            </m:ctrlPr>
                          </m:sSupPr>
                          <m:e>
                            <m:r>
                              <a:rPr lang="it-IT" sz="1100" b="0" i="1">
                                <a:latin typeface="Cambria Math"/>
                                <a:ea typeface="Cambria Math"/>
                              </a:rPr>
                              <m:t>𝑚</m:t>
                            </m:r>
                          </m:e>
                          <m:sup>
                            <m:r>
                              <a:rPr lang="it-IT" sz="1100" b="0" i="1">
                                <a:latin typeface="Cambria Math"/>
                                <a:ea typeface="Cambria Math"/>
                              </a:rPr>
                              <m:t>3</m:t>
                            </m:r>
                          </m:sup>
                        </m:sSup>
                      </m:num>
                      <m:den>
                        <m:r>
                          <a:rPr lang="it-IT" sz="1100" b="0" i="1">
                            <a:latin typeface="Cambria Math"/>
                            <a:ea typeface="Cambria Math"/>
                          </a:rPr>
                          <m:t>𝑠</m:t>
                        </m:r>
                      </m:den>
                    </m:f>
                    <m:r>
                      <a:rPr lang="it-IT" sz="1100" b="0" i="1">
                        <a:latin typeface="Cambria Math"/>
                        <a:ea typeface="Cambria Math"/>
                      </a:rPr>
                      <m:t>)</m:t>
                    </m:r>
                  </m:oMath>
                </m:oMathPara>
              </a14:m>
              <a:endParaRPr lang="it-IT" sz="1100"/>
            </a:p>
          </xdr:txBody>
        </xdr:sp>
      </mc:Choice>
      <mc:Fallback xmlns="">
        <xdr:sp macro="" textlink="">
          <xdr:nvSpPr>
            <xdr:cNvPr id="21" name="CasellaDiTesto 20">
              <a:extLst>
                <a:ext uri="{FF2B5EF4-FFF2-40B4-BE49-F238E27FC236}">
                  <a16:creationId xmlns:a16="http://schemas.microsoft.com/office/drawing/2014/main" id="{E07F48B8-BF5A-4C70-8A8D-982B3C84DDFC}"/>
                </a:ext>
              </a:extLst>
            </xdr:cNvPr>
            <xdr:cNvSpPr txBox="1"/>
          </xdr:nvSpPr>
          <xdr:spPr>
            <a:xfrm>
              <a:off x="605204" y="41843325"/>
              <a:ext cx="1431682" cy="4321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it-IT" sz="1100" b="0" i="0">
                  <a:latin typeface="Cambria Math"/>
                </a:rPr>
                <a:t>𝑄</a:t>
              </a:r>
              <a:r>
                <a:rPr lang="it-IT" sz="1100" b="0" i="0">
                  <a:latin typeface="Cambria Math" panose="02040503050406030204" pitchFamily="18" charset="0"/>
                </a:rPr>
                <a:t>_</a:t>
              </a:r>
              <a:r>
                <a:rPr lang="it-IT" sz="1100" b="0" i="0">
                  <a:latin typeface="Cambria Math"/>
                </a:rPr>
                <a:t>2=𝐶</a:t>
              </a:r>
              <a:r>
                <a:rPr lang="it-IT" sz="1100" b="0" i="0">
                  <a:latin typeface="Cambria Math"/>
                  <a:ea typeface="Cambria Math"/>
                </a:rPr>
                <a:t>∙𝑉</a:t>
              </a:r>
              <a:r>
                <a:rPr lang="it-IT" sz="1100" b="0" i="0">
                  <a:latin typeface="Cambria Math" panose="02040503050406030204" pitchFamily="18" charset="0"/>
                  <a:ea typeface="Cambria Math"/>
                </a:rPr>
                <a:t>_</a:t>
              </a:r>
              <a:r>
                <a:rPr lang="it-IT" sz="1100" b="0" i="0">
                  <a:latin typeface="Cambria Math"/>
                  <a:ea typeface="Cambria Math"/>
                </a:rPr>
                <a:t>0 (𝑚</a:t>
              </a:r>
              <a:r>
                <a:rPr lang="it-IT" sz="1100" b="0" i="0">
                  <a:latin typeface="Cambria Math" panose="02040503050406030204" pitchFamily="18" charset="0"/>
                  <a:ea typeface="Cambria Math"/>
                </a:rPr>
                <a:t>^</a:t>
              </a:r>
              <a:r>
                <a:rPr lang="it-IT" sz="1100" b="0" i="0">
                  <a:latin typeface="Cambria Math"/>
                  <a:ea typeface="Cambria Math"/>
                </a:rPr>
                <a:t>3</a:t>
              </a:r>
              <a:r>
                <a:rPr lang="it-IT" sz="1100" b="0" i="0">
                  <a:latin typeface="Cambria Math" panose="02040503050406030204" pitchFamily="18" charset="0"/>
                  <a:ea typeface="Cambria Math"/>
                </a:rPr>
                <a:t>/</a:t>
              </a:r>
              <a:r>
                <a:rPr lang="it-IT" sz="1100" b="0" i="0">
                  <a:latin typeface="Cambria Math"/>
                  <a:ea typeface="Cambria Math"/>
                </a:rPr>
                <a:t>𝑠)</a:t>
              </a:r>
              <a:endParaRPr lang="it-IT" sz="1100"/>
            </a:p>
          </xdr:txBody>
        </xdr:sp>
      </mc:Fallback>
    </mc:AlternateContent>
    <xdr:clientData/>
  </xdr:oneCellAnchor>
  <xdr:oneCellAnchor>
    <xdr:from>
      <xdr:col>1</xdr:col>
      <xdr:colOff>16820</xdr:colOff>
      <xdr:row>201</xdr:row>
      <xdr:rowOff>0</xdr:rowOff>
    </xdr:from>
    <xdr:ext cx="2034981" cy="186461"/>
    <mc:AlternateContent xmlns:mc="http://schemas.openxmlformats.org/markup-compatibility/2006" xmlns:a14="http://schemas.microsoft.com/office/drawing/2010/main">
      <mc:Choice Requires="a14">
        <xdr:sp macro="" textlink="">
          <xdr:nvSpPr>
            <xdr:cNvPr id="31" name="CasellaDiTesto 30">
              <a:extLst>
                <a:ext uri="{FF2B5EF4-FFF2-40B4-BE49-F238E27FC236}">
                  <a16:creationId xmlns:a16="http://schemas.microsoft.com/office/drawing/2014/main" id="{00000000-0008-0000-0200-00001F000000}"/>
                </a:ext>
              </a:extLst>
            </xdr:cNvPr>
            <xdr:cNvSpPr txBox="1"/>
          </xdr:nvSpPr>
          <xdr:spPr>
            <a:xfrm>
              <a:off x="702620" y="32134773"/>
              <a:ext cx="2034981" cy="1864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it-IT" sz="1100" i="1">
                            <a:latin typeface="Cambria Math" panose="02040503050406030204" pitchFamily="18" charset="0"/>
                          </a:rPr>
                        </m:ctrlPr>
                      </m:sSubSupPr>
                      <m:e>
                        <m:r>
                          <a:rPr lang="it-IT" sz="1100" b="0" i="1">
                            <a:latin typeface="Cambria Math" panose="02040503050406030204" pitchFamily="18" charset="0"/>
                          </a:rPr>
                          <m:t>𝑄</m:t>
                        </m:r>
                      </m:e>
                      <m:sub>
                        <m:r>
                          <a:rPr lang="it-IT" sz="1100" b="0" i="1">
                            <a:latin typeface="Cambria Math" panose="02040503050406030204" pitchFamily="18" charset="0"/>
                          </a:rPr>
                          <m:t>𝑔</m:t>
                        </m:r>
                      </m:sub>
                      <m:sup>
                        <m:r>
                          <a:rPr lang="it-IT" sz="1100" b="0" i="1">
                            <a:latin typeface="Cambria Math" panose="02040503050406030204" pitchFamily="18" charset="0"/>
                          </a:rPr>
                          <m:t>∗</m:t>
                        </m:r>
                      </m:sup>
                    </m:sSubSup>
                    <m:r>
                      <a:rPr lang="it-IT" sz="1100" i="1">
                        <a:latin typeface="Cambria Math" panose="02040503050406030204" pitchFamily="18" charset="0"/>
                      </a:rPr>
                      <m:t>=</m:t>
                    </m:r>
                    <m:sSub>
                      <m:sSubPr>
                        <m:ctrlPr>
                          <a:rPr lang="it-IT" sz="1100" i="1">
                            <a:latin typeface="Cambria Math" panose="02040503050406030204" pitchFamily="18" charset="0"/>
                          </a:rPr>
                        </m:ctrlPr>
                      </m:sSubPr>
                      <m:e>
                        <m:r>
                          <a:rPr lang="it-IT" sz="1100" b="0" i="1">
                            <a:latin typeface="Cambria Math" panose="02040503050406030204" pitchFamily="18" charset="0"/>
                          </a:rPr>
                          <m:t>𝑊</m:t>
                        </m:r>
                      </m:e>
                      <m:sub>
                        <m:r>
                          <a:rPr lang="it-IT" sz="1100" b="0" i="1">
                            <a:latin typeface="Cambria Math" panose="02040503050406030204" pitchFamily="18" charset="0"/>
                          </a:rPr>
                          <m:t>𝑔</m:t>
                        </m:r>
                      </m:sub>
                    </m:sSub>
                    <m:r>
                      <a:rPr lang="it-IT" sz="1100" b="0" i="1">
                        <a:latin typeface="Cambria Math" panose="02040503050406030204" pitchFamily="18" charset="0"/>
                      </a:rPr>
                      <m:t>/</m:t>
                    </m:r>
                    <m:sSub>
                      <m:sSubPr>
                        <m:ctrlPr>
                          <a:rPr lang="it-IT" sz="1100" b="0" i="1">
                            <a:latin typeface="Cambria Math" panose="02040503050406030204" pitchFamily="18" charset="0"/>
                          </a:rPr>
                        </m:ctrlPr>
                      </m:sSubPr>
                      <m:e>
                        <m:r>
                          <a:rPr lang="it-IT" sz="1100" b="0" i="1">
                            <a:latin typeface="Cambria Math" panose="02040503050406030204" pitchFamily="18" charset="0"/>
                          </a:rPr>
                          <m:t>(</m:t>
                        </m:r>
                        <m:r>
                          <a:rPr lang="it-IT" sz="1100" b="0" i="1">
                            <a:latin typeface="Cambria Math" panose="02040503050406030204" pitchFamily="18" charset="0"/>
                            <a:ea typeface="Cambria Math" panose="02040503050406030204" pitchFamily="18" charset="0"/>
                          </a:rPr>
                          <m:t>𝜌</m:t>
                        </m:r>
                      </m:e>
                      <m:sub>
                        <m:r>
                          <a:rPr lang="it-IT" sz="1100" b="0" i="1">
                            <a:latin typeface="Cambria Math" panose="02040503050406030204" pitchFamily="18" charset="0"/>
                            <a:ea typeface="Cambria Math" panose="02040503050406030204" pitchFamily="18" charset="0"/>
                          </a:rPr>
                          <m:t>𝑔</m:t>
                        </m:r>
                      </m:sub>
                    </m:sSub>
                    <m:r>
                      <a:rPr lang="it-IT" sz="1100" b="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ea typeface="Cambria Math" panose="02040503050406030204" pitchFamily="18" charset="0"/>
                      </a:rPr>
                      <m:t>𝑘</m:t>
                    </m:r>
                    <m:r>
                      <a:rPr lang="it-IT" sz="1100" b="0" i="1">
                        <a:latin typeface="Cambria Math" panose="02040503050406030204" pitchFamily="18" charset="0"/>
                        <a:ea typeface="Cambria Math" panose="02040503050406030204" pitchFamily="18" charset="0"/>
                      </a:rPr>
                      <m:t>∙</m:t>
                    </m:r>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𝐶</m:t>
                        </m:r>
                      </m:e>
                      <m:sub>
                        <m:r>
                          <a:rPr lang="it-IT" sz="1100" b="0" i="1">
                            <a:latin typeface="Cambria Math" panose="02040503050406030204" pitchFamily="18" charset="0"/>
                            <a:ea typeface="Cambria Math" panose="02040503050406030204" pitchFamily="18" charset="0"/>
                          </a:rPr>
                          <m:t>𝑔𝑎𝑠</m:t>
                        </m:r>
                        <m:r>
                          <a:rPr lang="it-IT" sz="1100" b="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ea typeface="Cambria Math" panose="02040503050406030204" pitchFamily="18" charset="0"/>
                          </a:rPr>
                          <m:t>𝑡</m:t>
                        </m:r>
                      </m:sub>
                    </m:sSub>
                    <m:r>
                      <a:rPr lang="it-IT" sz="1100" b="0" i="1">
                        <a:latin typeface="Cambria Math" panose="02040503050406030204" pitchFamily="18" charset="0"/>
                        <a:ea typeface="Cambria Math" panose="02040503050406030204" pitchFamily="18" charset="0"/>
                      </a:rPr>
                      <m:t>) (</m:t>
                    </m:r>
                    <m:sSup>
                      <m:sSupPr>
                        <m:ctrlPr>
                          <a:rPr lang="it-IT" sz="1100" b="0" i="1">
                            <a:latin typeface="Cambria Math" panose="02040503050406030204" pitchFamily="18" charset="0"/>
                            <a:ea typeface="Cambria Math" panose="02040503050406030204" pitchFamily="18" charset="0"/>
                          </a:rPr>
                        </m:ctrlPr>
                      </m:sSupPr>
                      <m:e>
                        <m:r>
                          <a:rPr lang="it-IT" sz="1100" b="0" i="1">
                            <a:latin typeface="Cambria Math" panose="02040503050406030204" pitchFamily="18" charset="0"/>
                            <a:ea typeface="Cambria Math" panose="02040503050406030204" pitchFamily="18" charset="0"/>
                          </a:rPr>
                          <m:t>𝑚</m:t>
                        </m:r>
                      </m:e>
                      <m:sup>
                        <m:r>
                          <a:rPr lang="it-IT" sz="1100" b="0" i="1">
                            <a:latin typeface="Cambria Math" panose="02040503050406030204" pitchFamily="18" charset="0"/>
                            <a:ea typeface="Cambria Math" panose="02040503050406030204" pitchFamily="18" charset="0"/>
                          </a:rPr>
                          <m:t>3</m:t>
                        </m:r>
                      </m:sup>
                    </m:sSup>
                    <m:r>
                      <a:rPr lang="it-IT" sz="1100" b="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ea typeface="Cambria Math" panose="02040503050406030204" pitchFamily="18" charset="0"/>
                      </a:rPr>
                      <m:t>𝑠</m:t>
                    </m:r>
                    <m:r>
                      <a:rPr lang="it-IT" sz="1100" b="0" i="1">
                        <a:latin typeface="Cambria Math" panose="02040503050406030204" pitchFamily="18" charset="0"/>
                        <a:ea typeface="Cambria Math" panose="02040503050406030204" pitchFamily="18" charset="0"/>
                      </a:rPr>
                      <m:t>)</m:t>
                    </m:r>
                  </m:oMath>
                </m:oMathPara>
              </a14:m>
              <a:endParaRPr lang="it-IT" sz="1100"/>
            </a:p>
          </xdr:txBody>
        </xdr:sp>
      </mc:Choice>
      <mc:Fallback xmlns="">
        <xdr:sp macro="" textlink="">
          <xdr:nvSpPr>
            <xdr:cNvPr id="31" name="CasellaDiTesto 30">
              <a:extLst>
                <a:ext uri="{FF2B5EF4-FFF2-40B4-BE49-F238E27FC236}">
                  <a16:creationId xmlns:a16="http://schemas.microsoft.com/office/drawing/2014/main" id="{00000000-0008-0000-0200-00001F000000}"/>
                </a:ext>
              </a:extLst>
            </xdr:cNvPr>
            <xdr:cNvSpPr txBox="1"/>
          </xdr:nvSpPr>
          <xdr:spPr>
            <a:xfrm>
              <a:off x="702620" y="32134773"/>
              <a:ext cx="2034981" cy="1864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it-IT" sz="1100" b="0" i="0">
                  <a:latin typeface="Cambria Math" panose="02040503050406030204" pitchFamily="18" charset="0"/>
                </a:rPr>
                <a:t>𝑄_𝑔^∗</a:t>
              </a:r>
              <a:r>
                <a:rPr lang="it-IT" sz="1100" i="0">
                  <a:latin typeface="Cambria Math" panose="02040503050406030204" pitchFamily="18" charset="0"/>
                </a:rPr>
                <a:t>=</a:t>
              </a:r>
              <a:r>
                <a:rPr lang="it-IT" sz="1100" b="0" i="0">
                  <a:latin typeface="Cambria Math" panose="02040503050406030204" pitchFamily="18" charset="0"/>
                </a:rPr>
                <a:t>𝑊_𝑔/〖(</a:t>
              </a:r>
              <a:r>
                <a:rPr lang="it-IT" sz="1100" b="0" i="0">
                  <a:latin typeface="Cambria Math" panose="02040503050406030204" pitchFamily="18" charset="0"/>
                  <a:ea typeface="Cambria Math" panose="02040503050406030204" pitchFamily="18" charset="0"/>
                </a:rPr>
                <a:t>𝜌〗_𝑔∙𝑘∙𝐶_(𝑔𝑎𝑠−𝑡)) (𝑚^3/𝑠)</a:t>
              </a:r>
              <a:endParaRPr lang="it-IT" sz="1100"/>
            </a:p>
          </xdr:txBody>
        </xdr:sp>
      </mc:Fallback>
    </mc:AlternateContent>
    <xdr:clientData/>
  </xdr:oneCellAnchor>
  <xdr:oneCellAnchor>
    <xdr:from>
      <xdr:col>0</xdr:col>
      <xdr:colOff>534866</xdr:colOff>
      <xdr:row>258</xdr:row>
      <xdr:rowOff>7326</xdr:rowOff>
    </xdr:from>
    <xdr:ext cx="2302223" cy="308482"/>
    <mc:AlternateContent xmlns:mc="http://schemas.openxmlformats.org/markup-compatibility/2006" xmlns:a14="http://schemas.microsoft.com/office/drawing/2010/main">
      <mc:Choice Requires="a14">
        <xdr:sp macro="" textlink="">
          <xdr:nvSpPr>
            <xdr:cNvPr id="43" name="CasellaDiTesto 42">
              <a:extLst>
                <a:ext uri="{FF2B5EF4-FFF2-40B4-BE49-F238E27FC236}">
                  <a16:creationId xmlns:a16="http://schemas.microsoft.com/office/drawing/2014/main" id="{00000000-0008-0000-0200-00002B000000}"/>
                </a:ext>
              </a:extLst>
            </xdr:cNvPr>
            <xdr:cNvSpPr txBox="1"/>
          </xdr:nvSpPr>
          <xdr:spPr>
            <a:xfrm>
              <a:off x="534866" y="41256926"/>
              <a:ext cx="2302223" cy="3084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panose="02040503050406030204" pitchFamily="18" charset="0"/>
                          </a:rPr>
                          <m:t>𝑑</m:t>
                        </m:r>
                      </m:e>
                      <m:sub>
                        <m:r>
                          <a:rPr lang="it-IT" sz="1100" b="0" i="1">
                            <a:latin typeface="Cambria Math" panose="02040503050406030204" pitchFamily="18" charset="0"/>
                          </a:rPr>
                          <m:t>𝑔𝑎𝑠</m:t>
                        </m:r>
                        <m:r>
                          <a:rPr lang="it-IT" sz="1100" b="0" i="1">
                            <a:latin typeface="Cambria Math" panose="02040503050406030204" pitchFamily="18" charset="0"/>
                          </a:rPr>
                          <m:t>,</m:t>
                        </m:r>
                        <m:r>
                          <a:rPr lang="it-IT" sz="1100" b="0" i="1">
                            <a:latin typeface="Cambria Math" panose="02040503050406030204" pitchFamily="18" charset="0"/>
                          </a:rPr>
                          <m:t>𝑗𝑒𝑡</m:t>
                        </m:r>
                      </m:sub>
                    </m:sSub>
                    <m:r>
                      <a:rPr lang="it-IT" sz="1100" b="0" i="1">
                        <a:latin typeface="Cambria Math"/>
                      </a:rPr>
                      <m:t>=</m:t>
                    </m:r>
                    <m:sSup>
                      <m:sSupPr>
                        <m:ctrlPr>
                          <a:rPr lang="it-IT" sz="1100" b="0" i="1">
                            <a:latin typeface="Cambria Math" panose="02040503050406030204" pitchFamily="18" charset="0"/>
                          </a:rPr>
                        </m:ctrlPr>
                      </m:sSupPr>
                      <m:e>
                        <m:r>
                          <a:rPr lang="it-IT" sz="1100" b="0" i="1">
                            <a:latin typeface="Cambria Math" panose="02040503050406030204" pitchFamily="18" charset="0"/>
                          </a:rPr>
                          <m:t>10</m:t>
                        </m:r>
                      </m:e>
                      <m:sup>
                        <m:r>
                          <a:rPr lang="it-IT" sz="1100" b="0" i="1">
                            <a:latin typeface="Cambria Math" panose="02040503050406030204" pitchFamily="18" charset="0"/>
                          </a:rPr>
                          <m:t>0,53</m:t>
                        </m:r>
                        <m:r>
                          <a:rPr lang="it-IT" sz="1100" b="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rPr>
                          <m:t>𝐿𝑜𝑔</m:t>
                        </m:r>
                        <m:r>
                          <a:rPr lang="it-IT" sz="1100" b="0" i="1">
                            <a:latin typeface="Cambria Math" panose="02040503050406030204" pitchFamily="18" charset="0"/>
                          </a:rPr>
                          <m:t> </m:t>
                        </m:r>
                        <m:sSub>
                          <m:sSubPr>
                            <m:ctrlPr>
                              <a:rPr lang="it-IT" sz="1100" b="0" i="1">
                                <a:latin typeface="Cambria Math" panose="02040503050406030204" pitchFamily="18" charset="0"/>
                              </a:rPr>
                            </m:ctrlPr>
                          </m:sSubPr>
                          <m:e>
                            <m:sSup>
                              <m:sSupPr>
                                <m:ctrlPr>
                                  <a:rPr lang="it-IT" sz="1100" b="0" i="1">
                                    <a:latin typeface="Cambria Math" panose="02040503050406030204" pitchFamily="18" charset="0"/>
                                  </a:rPr>
                                </m:ctrlPr>
                              </m:sSupPr>
                              <m:e>
                                <m:r>
                                  <a:rPr lang="it-IT" sz="1100" b="0" i="1">
                                    <a:solidFill>
                                      <a:schemeClr val="tx1"/>
                                    </a:solidFill>
                                    <a:effectLst/>
                                    <a:latin typeface="Cambria Math" panose="02040503050406030204" pitchFamily="18" charset="0"/>
                                    <a:ea typeface="+mn-ea"/>
                                    <a:cs typeface="+mn-cs"/>
                                  </a:rPr>
                                  <m:t>𝑄</m:t>
                                </m:r>
                              </m:e>
                              <m:sup>
                                <m:r>
                                  <a:rPr lang="it-IT" sz="1100" b="0" i="1">
                                    <a:latin typeface="Cambria Math" panose="02040503050406030204" pitchFamily="18" charset="0"/>
                                  </a:rPr>
                                  <m:t>∗</m:t>
                                </m:r>
                              </m:sup>
                            </m:sSup>
                          </m:e>
                          <m:sub>
                            <m:r>
                              <a:rPr lang="it-IT" sz="1100" b="0" i="1">
                                <a:latin typeface="Cambria Math" panose="02040503050406030204" pitchFamily="18" charset="0"/>
                              </a:rPr>
                              <m:t>𝑔</m:t>
                            </m:r>
                          </m:sub>
                        </m:sSub>
                        <m:r>
                          <a:rPr lang="it-IT" sz="1100" b="0" i="1">
                            <a:latin typeface="Cambria Math" panose="02040503050406030204" pitchFamily="18" charset="0"/>
                          </a:rPr>
                          <m:t>+0,3273</m:t>
                        </m:r>
                      </m:sup>
                    </m:sSup>
                  </m:oMath>
                </m:oMathPara>
              </a14:m>
              <a:endParaRPr lang="it-IT" sz="1100"/>
            </a:p>
          </xdr:txBody>
        </xdr:sp>
      </mc:Choice>
      <mc:Fallback xmlns="">
        <xdr:sp macro="" textlink="">
          <xdr:nvSpPr>
            <xdr:cNvPr id="43" name="CasellaDiTesto 42">
              <a:extLst>
                <a:ext uri="{FF2B5EF4-FFF2-40B4-BE49-F238E27FC236}">
                  <a16:creationId xmlns:a16="http://schemas.microsoft.com/office/drawing/2014/main" id="{00000000-0008-0000-0200-00002B000000}"/>
                </a:ext>
              </a:extLst>
            </xdr:cNvPr>
            <xdr:cNvSpPr txBox="1"/>
          </xdr:nvSpPr>
          <xdr:spPr>
            <a:xfrm>
              <a:off x="534866" y="41256926"/>
              <a:ext cx="2302223" cy="3084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it-IT" sz="1100" b="0" i="0">
                  <a:latin typeface="Cambria Math" panose="02040503050406030204" pitchFamily="18" charset="0"/>
                </a:rPr>
                <a:t>𝑑_(𝑔𝑎𝑠,𝑗𝑒𝑡)</a:t>
              </a:r>
              <a:r>
                <a:rPr lang="it-IT" sz="1100" b="0" i="0">
                  <a:latin typeface="Cambria Math"/>
                </a:rPr>
                <a:t>=</a:t>
              </a:r>
              <a:r>
                <a:rPr lang="it-IT" sz="1100" b="0" i="0">
                  <a:latin typeface="Cambria Math" panose="02040503050406030204" pitchFamily="18" charset="0"/>
                </a:rPr>
                <a:t>〖10〗^(0,53</a:t>
              </a:r>
              <a:r>
                <a:rPr lang="it-IT" sz="1100" b="0" i="0">
                  <a:latin typeface="Cambria Math" panose="02040503050406030204" pitchFamily="18" charset="0"/>
                  <a:ea typeface="Cambria Math" panose="02040503050406030204" pitchFamily="18" charset="0"/>
                </a:rPr>
                <a:t>∙</a:t>
              </a:r>
              <a:r>
                <a:rPr lang="it-IT" sz="1100" b="0" i="0">
                  <a:latin typeface="Cambria Math" panose="02040503050406030204" pitchFamily="18" charset="0"/>
                </a:rPr>
                <a:t>𝐿𝑜𝑔 〖</a:t>
              </a:r>
              <a:r>
                <a:rPr lang="it-IT" sz="1100" b="0" i="0">
                  <a:solidFill>
                    <a:schemeClr val="tx1"/>
                  </a:solidFill>
                  <a:effectLst/>
                  <a:latin typeface="Cambria Math" panose="02040503050406030204" pitchFamily="18" charset="0"/>
                  <a:ea typeface="+mn-ea"/>
                  <a:cs typeface="+mn-cs"/>
                </a:rPr>
                <a:t>𝑄^</a:t>
              </a:r>
              <a:r>
                <a:rPr lang="it-IT" sz="1100" b="0" i="0">
                  <a:latin typeface="Cambria Math" panose="02040503050406030204" pitchFamily="18" charset="0"/>
                </a:rPr>
                <a:t>∗〗_𝑔+0,3273)</a:t>
              </a:r>
              <a:endParaRPr lang="it-IT" sz="1100"/>
            </a:p>
          </xdr:txBody>
        </xdr:sp>
      </mc:Fallback>
    </mc:AlternateContent>
    <xdr:clientData/>
  </xdr:oneCellAnchor>
  <xdr:oneCellAnchor>
    <xdr:from>
      <xdr:col>0</xdr:col>
      <xdr:colOff>577850</xdr:colOff>
      <xdr:row>265</xdr:row>
      <xdr:rowOff>12700</xdr:rowOff>
    </xdr:from>
    <xdr:ext cx="1929913" cy="308290"/>
    <mc:AlternateContent xmlns:mc="http://schemas.openxmlformats.org/markup-compatibility/2006" xmlns:a14="http://schemas.microsoft.com/office/drawing/2010/main">
      <mc:Choice Requires="a14">
        <xdr:sp macro="" textlink="">
          <xdr:nvSpPr>
            <xdr:cNvPr id="47" name="CasellaDiTesto 46">
              <a:extLst>
                <a:ext uri="{FF2B5EF4-FFF2-40B4-BE49-F238E27FC236}">
                  <a16:creationId xmlns:a16="http://schemas.microsoft.com/office/drawing/2014/main" id="{00000000-0008-0000-0200-00002F000000}"/>
                </a:ext>
              </a:extLst>
            </xdr:cNvPr>
            <xdr:cNvSpPr txBox="1"/>
          </xdr:nvSpPr>
          <xdr:spPr>
            <a:xfrm>
              <a:off x="577850" y="42462450"/>
              <a:ext cx="1929913" cy="3082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panose="02040503050406030204" pitchFamily="18" charset="0"/>
                          </a:rPr>
                          <m:t>𝑑</m:t>
                        </m:r>
                      </m:e>
                      <m:sub>
                        <m:r>
                          <a:rPr lang="it-IT" sz="1100" b="0" i="1">
                            <a:latin typeface="Cambria Math" panose="02040503050406030204" pitchFamily="18" charset="0"/>
                          </a:rPr>
                          <m:t>𝑍</m:t>
                        </m:r>
                        <m:r>
                          <a:rPr lang="it-IT" sz="1100" b="0" i="1">
                            <a:latin typeface="Cambria Math" panose="02040503050406030204" pitchFamily="18" charset="0"/>
                          </a:rPr>
                          <m:t>,</m:t>
                        </m:r>
                        <m:r>
                          <a:rPr lang="it-IT" sz="1100" b="0" i="1">
                            <a:latin typeface="Cambria Math" panose="02040503050406030204" pitchFamily="18" charset="0"/>
                          </a:rPr>
                          <m:t>𝑑𝑖𝑓</m:t>
                        </m:r>
                      </m:sub>
                    </m:sSub>
                    <m:r>
                      <a:rPr lang="it-IT" sz="1100" b="0" i="1">
                        <a:latin typeface="Cambria Math"/>
                      </a:rPr>
                      <m:t>=</m:t>
                    </m:r>
                    <m:sSup>
                      <m:sSupPr>
                        <m:ctrlPr>
                          <a:rPr lang="it-IT" sz="1100" b="0" i="1">
                            <a:latin typeface="Cambria Math" panose="02040503050406030204" pitchFamily="18" charset="0"/>
                          </a:rPr>
                        </m:ctrlPr>
                      </m:sSupPr>
                      <m:e>
                        <m:r>
                          <a:rPr lang="it-IT" sz="1100" b="0" i="1">
                            <a:latin typeface="Cambria Math" panose="02040503050406030204" pitchFamily="18" charset="0"/>
                          </a:rPr>
                          <m:t>10</m:t>
                        </m:r>
                      </m:e>
                      <m:sup>
                        <m:r>
                          <a:rPr lang="it-IT" sz="1100" b="0" i="1">
                            <a:latin typeface="Cambria Math" panose="02040503050406030204" pitchFamily="18" charset="0"/>
                          </a:rPr>
                          <m:t>0,5</m:t>
                        </m:r>
                        <m:r>
                          <a:rPr lang="it-IT" sz="1100" b="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rPr>
                          <m:t>𝐿𝑜𝑔</m:t>
                        </m:r>
                        <m:r>
                          <a:rPr lang="it-IT" sz="1100" b="0" i="1">
                            <a:latin typeface="Cambria Math" panose="02040503050406030204" pitchFamily="18" charset="0"/>
                          </a:rPr>
                          <m:t> </m:t>
                        </m:r>
                        <m:sSub>
                          <m:sSubPr>
                            <m:ctrlPr>
                              <a:rPr lang="it-IT" sz="1100" b="0" i="1">
                                <a:latin typeface="Cambria Math" panose="02040503050406030204" pitchFamily="18" charset="0"/>
                              </a:rPr>
                            </m:ctrlPr>
                          </m:sSubPr>
                          <m:e>
                            <m:sSup>
                              <m:sSupPr>
                                <m:ctrlPr>
                                  <a:rPr lang="it-IT" sz="1100" b="0" i="1">
                                    <a:latin typeface="Cambria Math" panose="02040503050406030204" pitchFamily="18" charset="0"/>
                                  </a:rPr>
                                </m:ctrlPr>
                              </m:sSupPr>
                              <m:e>
                                <m:r>
                                  <a:rPr lang="it-IT" sz="1100" b="0" i="1">
                                    <a:solidFill>
                                      <a:schemeClr val="tx1"/>
                                    </a:solidFill>
                                    <a:effectLst/>
                                    <a:latin typeface="Cambria Math" panose="02040503050406030204" pitchFamily="18" charset="0"/>
                                    <a:ea typeface="+mn-ea"/>
                                    <a:cs typeface="+mn-cs"/>
                                  </a:rPr>
                                  <m:t>𝑄</m:t>
                                </m:r>
                              </m:e>
                              <m:sup>
                                <m:r>
                                  <a:rPr lang="it-IT" sz="1100" b="0" i="1">
                                    <a:latin typeface="Cambria Math" panose="02040503050406030204" pitchFamily="18" charset="0"/>
                                  </a:rPr>
                                  <m:t>∗</m:t>
                                </m:r>
                              </m:sup>
                            </m:sSup>
                          </m:e>
                          <m:sub>
                            <m:r>
                              <a:rPr lang="it-IT" sz="1100" b="0" i="1">
                                <a:latin typeface="Cambria Math" panose="02040503050406030204" pitchFamily="18" charset="0"/>
                              </a:rPr>
                              <m:t>𝑔</m:t>
                            </m:r>
                          </m:sub>
                        </m:sSub>
                        <m:r>
                          <a:rPr lang="it-IT" sz="1100" b="0" i="1">
                            <a:latin typeface="Cambria Math" panose="02040503050406030204" pitchFamily="18" charset="0"/>
                          </a:rPr>
                          <m:t>+0,6281</m:t>
                        </m:r>
                      </m:sup>
                    </m:sSup>
                  </m:oMath>
                </m:oMathPara>
              </a14:m>
              <a:endParaRPr lang="it-IT" sz="1100"/>
            </a:p>
          </xdr:txBody>
        </xdr:sp>
      </mc:Choice>
      <mc:Fallback xmlns="">
        <xdr:sp macro="" textlink="">
          <xdr:nvSpPr>
            <xdr:cNvPr id="47" name="CasellaDiTesto 46">
              <a:extLst>
                <a:ext uri="{FF2B5EF4-FFF2-40B4-BE49-F238E27FC236}">
                  <a16:creationId xmlns:a16="http://schemas.microsoft.com/office/drawing/2014/main" id="{00000000-0008-0000-0200-00002F000000}"/>
                </a:ext>
              </a:extLst>
            </xdr:cNvPr>
            <xdr:cNvSpPr txBox="1"/>
          </xdr:nvSpPr>
          <xdr:spPr>
            <a:xfrm>
              <a:off x="577850" y="42462450"/>
              <a:ext cx="1929913" cy="3082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it-IT" sz="1100" b="0" i="0">
                  <a:latin typeface="Cambria Math" panose="02040503050406030204" pitchFamily="18" charset="0"/>
                </a:rPr>
                <a:t>𝑑_(𝑍,𝑑𝑖𝑓)</a:t>
              </a:r>
              <a:r>
                <a:rPr lang="it-IT" sz="1100" b="0" i="0">
                  <a:latin typeface="Cambria Math"/>
                </a:rPr>
                <a:t>=</a:t>
              </a:r>
              <a:r>
                <a:rPr lang="it-IT" sz="1100" b="0" i="0">
                  <a:latin typeface="Cambria Math" panose="02040503050406030204" pitchFamily="18" charset="0"/>
                </a:rPr>
                <a:t>〖10〗^(0,5</a:t>
              </a:r>
              <a:r>
                <a:rPr lang="it-IT" sz="1100" b="0" i="0">
                  <a:latin typeface="Cambria Math" panose="02040503050406030204" pitchFamily="18" charset="0"/>
                  <a:ea typeface="Cambria Math" panose="02040503050406030204" pitchFamily="18" charset="0"/>
                </a:rPr>
                <a:t>∙</a:t>
              </a:r>
              <a:r>
                <a:rPr lang="it-IT" sz="1100" b="0" i="0">
                  <a:latin typeface="Cambria Math" panose="02040503050406030204" pitchFamily="18" charset="0"/>
                </a:rPr>
                <a:t>𝐿𝑜𝑔 〖</a:t>
              </a:r>
              <a:r>
                <a:rPr lang="it-IT" sz="1100" b="0" i="0">
                  <a:solidFill>
                    <a:schemeClr val="tx1"/>
                  </a:solidFill>
                  <a:effectLst/>
                  <a:latin typeface="Cambria Math" panose="02040503050406030204" pitchFamily="18" charset="0"/>
                  <a:ea typeface="+mn-ea"/>
                  <a:cs typeface="+mn-cs"/>
                </a:rPr>
                <a:t>𝑄^</a:t>
              </a:r>
              <a:r>
                <a:rPr lang="it-IT" sz="1100" b="0" i="0">
                  <a:latin typeface="Cambria Math" panose="02040503050406030204" pitchFamily="18" charset="0"/>
                </a:rPr>
                <a:t>∗〗_𝑔+0,6281)</a:t>
              </a:r>
              <a:endParaRPr lang="it-IT" sz="1100"/>
            </a:p>
          </xdr:txBody>
        </xdr:sp>
      </mc:Fallback>
    </mc:AlternateContent>
    <xdr:clientData/>
  </xdr:oneCellAnchor>
  <xdr:oneCellAnchor>
    <xdr:from>
      <xdr:col>0</xdr:col>
      <xdr:colOff>625718</xdr:colOff>
      <xdr:row>170</xdr:row>
      <xdr:rowOff>141653</xdr:rowOff>
    </xdr:from>
    <xdr:ext cx="1644163" cy="362856"/>
    <mc:AlternateContent xmlns:mc="http://schemas.openxmlformats.org/markup-compatibility/2006" xmlns:a14="http://schemas.microsoft.com/office/drawing/2010/main">
      <mc:Choice Requires="a14">
        <xdr:sp macro="" textlink="">
          <xdr:nvSpPr>
            <xdr:cNvPr id="19" name="CasellaDiTesto 18">
              <a:extLst>
                <a:ext uri="{FF2B5EF4-FFF2-40B4-BE49-F238E27FC236}">
                  <a16:creationId xmlns:a16="http://schemas.microsoft.com/office/drawing/2014/main" id="{00000000-0008-0000-0200-000013000000}"/>
                </a:ext>
              </a:extLst>
            </xdr:cNvPr>
            <xdr:cNvSpPr txBox="1"/>
          </xdr:nvSpPr>
          <xdr:spPr>
            <a:xfrm>
              <a:off x="625718" y="24868553"/>
              <a:ext cx="1644163" cy="3628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sSub>
                    <m:sSubPr>
                      <m:ctrlPr>
                        <a:rPr lang="it-IT" sz="1100" i="1">
                          <a:latin typeface="Cambria Math" panose="02040503050406030204" pitchFamily="18" charset="0"/>
                        </a:rPr>
                      </m:ctrlPr>
                    </m:sSubPr>
                    <m:e>
                      <m:r>
                        <a:rPr lang="it-IT" sz="1100" b="0" i="1">
                          <a:latin typeface="Cambria Math"/>
                        </a:rPr>
                        <m:t>𝑡</m:t>
                      </m:r>
                    </m:e>
                    <m:sub>
                      <m:r>
                        <a:rPr lang="it-IT" sz="1100" b="0" i="1">
                          <a:latin typeface="Cambria Math"/>
                        </a:rPr>
                        <m:t>𝑑</m:t>
                      </m:r>
                    </m:sub>
                  </m:sSub>
                  <m:r>
                    <a:rPr lang="it-IT" sz="1100" b="0" i="1">
                      <a:latin typeface="Cambria Math"/>
                    </a:rPr>
                    <m:t>=</m:t>
                  </m:r>
                  <m:f>
                    <m:fPr>
                      <m:ctrlPr>
                        <a:rPr lang="it-IT" sz="1100" b="0" i="1">
                          <a:latin typeface="Cambria Math" panose="02040503050406030204" pitchFamily="18" charset="0"/>
                        </a:rPr>
                      </m:ctrlPr>
                    </m:fPr>
                    <m:num>
                      <m:r>
                        <a:rPr lang="it-IT" sz="1100" b="0" i="1">
                          <a:latin typeface="Cambria Math" panose="02040503050406030204" pitchFamily="18" charset="0"/>
                        </a:rPr>
                        <m:t>1</m:t>
                      </m:r>
                    </m:num>
                    <m:den>
                      <m:r>
                        <a:rPr lang="it-IT" sz="1100" b="0" i="1">
                          <a:latin typeface="Cambria Math"/>
                        </a:rPr>
                        <m:t>𝐶</m:t>
                      </m:r>
                    </m:den>
                  </m:f>
                  <m:r>
                    <a:rPr lang="it-IT" sz="1100" b="0" i="1">
                      <a:latin typeface="Cambria Math"/>
                      <a:ea typeface="Cambria Math"/>
                    </a:rPr>
                    <m:t>∙</m:t>
                  </m:r>
                  <m:r>
                    <a:rPr lang="it-IT" sz="1100" b="0" i="1">
                      <a:latin typeface="Cambria Math"/>
                      <a:ea typeface="Cambria Math"/>
                    </a:rPr>
                    <m:t>𝑙𝑛</m:t>
                  </m:r>
                  <m:d>
                    <m:dPr>
                      <m:ctrlPr>
                        <a:rPr lang="it-IT" sz="1100" b="0" i="1">
                          <a:latin typeface="Cambria Math" panose="02040503050406030204" pitchFamily="18" charset="0"/>
                          <a:ea typeface="Cambria Math"/>
                        </a:rPr>
                      </m:ctrlPr>
                    </m:dPr>
                    <m:e>
                      <m:f>
                        <m:fPr>
                          <m:ctrlPr>
                            <a:rPr lang="it-IT" sz="1100" b="0" i="1">
                              <a:latin typeface="Cambria Math" panose="02040503050406030204" pitchFamily="18" charset="0"/>
                              <a:ea typeface="Cambria Math"/>
                            </a:rPr>
                          </m:ctrlPr>
                        </m:fPr>
                        <m:num>
                          <m:sSub>
                            <m:sSubPr>
                              <m:ctrlPr>
                                <a:rPr lang="it-IT" sz="1100" b="0" i="1">
                                  <a:latin typeface="Cambria Math" panose="02040503050406030204" pitchFamily="18" charset="0"/>
                                  <a:ea typeface="Cambria Math"/>
                                </a:rPr>
                              </m:ctrlPr>
                            </m:sSubPr>
                            <m:e>
                              <m:r>
                                <a:rPr lang="it-IT" sz="1100" b="0" i="1">
                                  <a:latin typeface="Cambria Math"/>
                                  <a:ea typeface="Cambria Math"/>
                                </a:rPr>
                                <m:t>𝑋</m:t>
                              </m:r>
                            </m:e>
                            <m:sub>
                              <m:r>
                                <a:rPr lang="it-IT" sz="1100" b="0" i="1">
                                  <a:latin typeface="Cambria Math" panose="02040503050406030204" pitchFamily="18" charset="0"/>
                                  <a:ea typeface="Cambria Math"/>
                                </a:rPr>
                                <m:t>𝑏</m:t>
                              </m:r>
                            </m:sub>
                          </m:sSub>
                        </m:num>
                        <m:den>
                          <m:sSub>
                            <m:sSubPr>
                              <m:ctrlPr>
                                <a:rPr lang="it-IT" sz="1100" b="0" i="1">
                                  <a:latin typeface="Cambria Math" panose="02040503050406030204" pitchFamily="18" charset="0"/>
                                  <a:ea typeface="Cambria Math"/>
                                </a:rPr>
                              </m:ctrlPr>
                            </m:sSubPr>
                            <m:e>
                              <m:r>
                                <a:rPr lang="it-IT" sz="1100" b="0" i="1">
                                  <a:latin typeface="Cambria Math"/>
                                  <a:ea typeface="Cambria Math"/>
                                </a:rPr>
                                <m:t>𝑋</m:t>
                              </m:r>
                            </m:e>
                            <m:sub>
                              <m:r>
                                <a:rPr lang="it-IT" sz="1100" b="0" i="1">
                                  <a:latin typeface="Cambria Math" panose="02040503050406030204" pitchFamily="18" charset="0"/>
                                  <a:ea typeface="Cambria Math"/>
                                </a:rPr>
                                <m:t>𝑐𝑟𝑖𝑡</m:t>
                              </m:r>
                            </m:sub>
                          </m:sSub>
                        </m:den>
                      </m:f>
                    </m:e>
                  </m:d>
                </m:oMath>
              </a14:m>
              <a:r>
                <a:rPr lang="it-IT" sz="1100"/>
                <a:t>(s)</a:t>
              </a:r>
            </a:p>
          </xdr:txBody>
        </xdr:sp>
      </mc:Choice>
      <mc:Fallback xmlns="">
        <xdr:sp macro="" textlink="">
          <xdr:nvSpPr>
            <xdr:cNvPr id="19" name="CasellaDiTesto 18">
              <a:extLst>
                <a:ext uri="{FF2B5EF4-FFF2-40B4-BE49-F238E27FC236}">
                  <a16:creationId xmlns:a16="http://schemas.microsoft.com/office/drawing/2014/main" id="{00000000-0008-0000-0200-000013000000}"/>
                </a:ext>
              </a:extLst>
            </xdr:cNvPr>
            <xdr:cNvSpPr txBox="1"/>
          </xdr:nvSpPr>
          <xdr:spPr>
            <a:xfrm>
              <a:off x="625718" y="24868553"/>
              <a:ext cx="1644163" cy="3628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it-IT" sz="1100" b="0" i="0">
                  <a:latin typeface="Cambria Math"/>
                </a:rPr>
                <a:t>𝑡</a:t>
              </a:r>
              <a:r>
                <a:rPr lang="it-IT" sz="1100" b="0" i="0">
                  <a:latin typeface="Cambria Math" panose="02040503050406030204" pitchFamily="18" charset="0"/>
                </a:rPr>
                <a:t>_</a:t>
              </a:r>
              <a:r>
                <a:rPr lang="it-IT" sz="1100" b="0" i="0">
                  <a:latin typeface="Cambria Math"/>
                </a:rPr>
                <a:t>𝑑=</a:t>
              </a:r>
              <a:r>
                <a:rPr lang="it-IT" sz="1100" b="0" i="0">
                  <a:latin typeface="Cambria Math" panose="02040503050406030204" pitchFamily="18" charset="0"/>
                </a:rPr>
                <a:t>1/</a:t>
              </a:r>
              <a:r>
                <a:rPr lang="it-IT" sz="1100" b="0" i="0">
                  <a:latin typeface="Cambria Math"/>
                </a:rPr>
                <a:t>𝐶</a:t>
              </a:r>
              <a:r>
                <a:rPr lang="it-IT" sz="1100" b="0" i="0">
                  <a:latin typeface="Cambria Math"/>
                  <a:ea typeface="Cambria Math"/>
                </a:rPr>
                <a:t>∙𝑙𝑛</a:t>
              </a:r>
              <a:r>
                <a:rPr lang="it-IT" sz="1100" b="0" i="0">
                  <a:latin typeface="Cambria Math" panose="02040503050406030204" pitchFamily="18" charset="0"/>
                  <a:ea typeface="Cambria Math"/>
                </a:rPr>
                <a:t>(</a:t>
              </a:r>
              <a:r>
                <a:rPr lang="it-IT" sz="1100" b="0" i="0">
                  <a:latin typeface="Cambria Math"/>
                  <a:ea typeface="Cambria Math"/>
                </a:rPr>
                <a:t>𝑋</a:t>
              </a:r>
              <a:r>
                <a:rPr lang="it-IT" sz="1100" b="0" i="0">
                  <a:latin typeface="Cambria Math" panose="02040503050406030204" pitchFamily="18" charset="0"/>
                  <a:ea typeface="Cambria Math"/>
                </a:rPr>
                <a:t>_𝑏/</a:t>
              </a:r>
              <a:r>
                <a:rPr lang="it-IT" sz="1100" b="0" i="0">
                  <a:latin typeface="Cambria Math"/>
                  <a:ea typeface="Cambria Math"/>
                </a:rPr>
                <a:t>𝑋</a:t>
              </a:r>
              <a:r>
                <a:rPr lang="it-IT" sz="1100" b="0" i="0">
                  <a:latin typeface="Cambria Math" panose="02040503050406030204" pitchFamily="18" charset="0"/>
                  <a:ea typeface="Cambria Math"/>
                </a:rPr>
                <a:t>_𝑐𝑟𝑖𝑡 )</a:t>
              </a:r>
              <a:r>
                <a:rPr lang="it-IT" sz="1100"/>
                <a:t>(s)</a:t>
              </a:r>
            </a:p>
          </xdr:txBody>
        </xdr:sp>
      </mc:Fallback>
    </mc:AlternateContent>
    <xdr:clientData/>
  </xdr:oneCellAnchor>
  <xdr:oneCellAnchor>
    <xdr:from>
      <xdr:col>0</xdr:col>
      <xdr:colOff>359020</xdr:colOff>
      <xdr:row>210</xdr:row>
      <xdr:rowOff>36634</xdr:rowOff>
    </xdr:from>
    <xdr:ext cx="1929913" cy="302134"/>
    <mc:AlternateContent xmlns:mc="http://schemas.openxmlformats.org/markup-compatibility/2006" xmlns:a14="http://schemas.microsoft.com/office/drawing/2010/main">
      <mc:Choice Requires="a14">
        <xdr:sp macro="" textlink="">
          <xdr:nvSpPr>
            <xdr:cNvPr id="26" name="CasellaDiTesto 25">
              <a:extLst>
                <a:ext uri="{FF2B5EF4-FFF2-40B4-BE49-F238E27FC236}">
                  <a16:creationId xmlns:a16="http://schemas.microsoft.com/office/drawing/2014/main" id="{00000000-0008-0000-0200-00001A000000}"/>
                </a:ext>
              </a:extLst>
            </xdr:cNvPr>
            <xdr:cNvSpPr txBox="1"/>
          </xdr:nvSpPr>
          <xdr:spPr>
            <a:xfrm>
              <a:off x="359020" y="33920234"/>
              <a:ext cx="1929913" cy="3021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a:rPr>
                          <m:t>𝑢</m:t>
                        </m:r>
                      </m:e>
                      <m:sub>
                        <m:r>
                          <a:rPr lang="it-IT" sz="1100" b="0" i="1">
                            <a:latin typeface="Cambria Math"/>
                          </a:rPr>
                          <m:t>𝑊</m:t>
                        </m:r>
                        <m:r>
                          <a:rPr lang="it-IT" sz="1100" b="0" i="1">
                            <a:latin typeface="Cambria Math" panose="02040503050406030204" pitchFamily="18" charset="0"/>
                          </a:rPr>
                          <m:t>,</m:t>
                        </m:r>
                        <m:r>
                          <a:rPr lang="it-IT" sz="1100" b="0" i="1">
                            <a:latin typeface="Cambria Math" panose="02040503050406030204" pitchFamily="18" charset="0"/>
                          </a:rPr>
                          <m:t>𝐴𝑀</m:t>
                        </m:r>
                      </m:sub>
                    </m:sSub>
                    <m:r>
                      <a:rPr lang="it-IT" sz="1100" b="0" i="1">
                        <a:latin typeface="Cambria Math"/>
                      </a:rPr>
                      <m:t>=</m:t>
                    </m:r>
                    <m:sSup>
                      <m:sSupPr>
                        <m:ctrlPr>
                          <a:rPr lang="it-IT" sz="1100" b="0" i="1">
                            <a:latin typeface="Cambria Math" panose="02040503050406030204" pitchFamily="18" charset="0"/>
                          </a:rPr>
                        </m:ctrlPr>
                      </m:sSupPr>
                      <m:e>
                        <m:r>
                          <a:rPr lang="it-IT" sz="1100" b="0" i="1">
                            <a:latin typeface="Cambria Math" panose="02040503050406030204" pitchFamily="18" charset="0"/>
                          </a:rPr>
                          <m:t>10</m:t>
                        </m:r>
                      </m:e>
                      <m:sup>
                        <m:r>
                          <a:rPr lang="it-IT" sz="1100" b="0" i="1">
                            <a:latin typeface="Cambria Math" panose="02040503050406030204" pitchFamily="18" charset="0"/>
                          </a:rPr>
                          <m:t>𝐿𝑜𝑔</m:t>
                        </m:r>
                        <m:r>
                          <a:rPr lang="it-IT" sz="1100" b="0" i="1">
                            <a:latin typeface="Cambria Math" panose="02040503050406030204" pitchFamily="18" charset="0"/>
                          </a:rPr>
                          <m:t> </m:t>
                        </m:r>
                        <m:sSub>
                          <m:sSubPr>
                            <m:ctrlPr>
                              <a:rPr lang="it-IT" sz="1100" b="0" i="1">
                                <a:latin typeface="Cambria Math" panose="02040503050406030204" pitchFamily="18" charset="0"/>
                              </a:rPr>
                            </m:ctrlPr>
                          </m:sSubPr>
                          <m:e>
                            <m:sSup>
                              <m:sSupPr>
                                <m:ctrlPr>
                                  <a:rPr lang="it-IT" sz="1100" b="0" i="1">
                                    <a:latin typeface="Cambria Math" panose="02040503050406030204" pitchFamily="18" charset="0"/>
                                  </a:rPr>
                                </m:ctrlPr>
                              </m:sSupPr>
                              <m:e>
                                <m:r>
                                  <a:rPr lang="it-IT" sz="1100" b="0" i="1">
                                    <a:solidFill>
                                      <a:schemeClr val="tx1"/>
                                    </a:solidFill>
                                    <a:effectLst/>
                                    <a:latin typeface="Cambria Math" panose="02040503050406030204" pitchFamily="18" charset="0"/>
                                    <a:ea typeface="+mn-ea"/>
                                    <a:cs typeface="+mn-cs"/>
                                  </a:rPr>
                                  <m:t>𝑄</m:t>
                                </m:r>
                              </m:e>
                              <m:sup>
                                <m:r>
                                  <a:rPr lang="it-IT" sz="1100" b="0" i="1">
                                    <a:latin typeface="Cambria Math" panose="02040503050406030204" pitchFamily="18" charset="0"/>
                                  </a:rPr>
                                  <m:t>∗</m:t>
                                </m:r>
                              </m:sup>
                            </m:sSup>
                          </m:e>
                          <m:sub>
                            <m:r>
                              <a:rPr lang="it-IT" sz="1100" b="0" i="1">
                                <a:latin typeface="Cambria Math" panose="02040503050406030204" pitchFamily="18" charset="0"/>
                              </a:rPr>
                              <m:t>𝑔</m:t>
                            </m:r>
                          </m:sub>
                        </m:sSub>
                        <m:r>
                          <a:rPr lang="it-IT" sz="1100" b="0" i="1">
                            <a:latin typeface="Cambria Math" panose="02040503050406030204" pitchFamily="18" charset="0"/>
                          </a:rPr>
                          <m:t>+1,1315</m:t>
                        </m:r>
                      </m:sup>
                    </m:sSup>
                  </m:oMath>
                </m:oMathPara>
              </a14:m>
              <a:endParaRPr lang="it-IT" sz="1100"/>
            </a:p>
          </xdr:txBody>
        </xdr:sp>
      </mc:Choice>
      <mc:Fallback xmlns="">
        <xdr:sp macro="" textlink="">
          <xdr:nvSpPr>
            <xdr:cNvPr id="26" name="CasellaDiTesto 25">
              <a:extLst>
                <a:ext uri="{FF2B5EF4-FFF2-40B4-BE49-F238E27FC236}">
                  <a16:creationId xmlns:a16="http://schemas.microsoft.com/office/drawing/2014/main" id="{00000000-0008-0000-0200-00001A000000}"/>
                </a:ext>
              </a:extLst>
            </xdr:cNvPr>
            <xdr:cNvSpPr txBox="1"/>
          </xdr:nvSpPr>
          <xdr:spPr>
            <a:xfrm>
              <a:off x="359020" y="33920234"/>
              <a:ext cx="1929913" cy="3021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it-IT" sz="1100" b="0" i="0">
                  <a:latin typeface="Cambria Math"/>
                </a:rPr>
                <a:t>𝑢</a:t>
              </a:r>
              <a:r>
                <a:rPr lang="it-IT" sz="1100" b="0" i="0">
                  <a:latin typeface="Cambria Math" panose="02040503050406030204" pitchFamily="18" charset="0"/>
                </a:rPr>
                <a:t>_(</a:t>
              </a:r>
              <a:r>
                <a:rPr lang="it-IT" sz="1100" b="0" i="0">
                  <a:latin typeface="Cambria Math"/>
                </a:rPr>
                <a:t>𝑊</a:t>
              </a:r>
              <a:r>
                <a:rPr lang="it-IT" sz="1100" b="0" i="0">
                  <a:latin typeface="Cambria Math" panose="02040503050406030204" pitchFamily="18" charset="0"/>
                </a:rPr>
                <a:t>,𝐴𝑀)</a:t>
              </a:r>
              <a:r>
                <a:rPr lang="it-IT" sz="1100" b="0" i="0">
                  <a:latin typeface="Cambria Math"/>
                </a:rPr>
                <a:t>=</a:t>
              </a:r>
              <a:r>
                <a:rPr lang="it-IT" sz="1100" b="0" i="0">
                  <a:latin typeface="Cambria Math" panose="02040503050406030204" pitchFamily="18" charset="0"/>
                </a:rPr>
                <a:t>〖10〗^(𝐿𝑜𝑔 〖</a:t>
              </a:r>
              <a:r>
                <a:rPr lang="it-IT" sz="1100" b="0" i="0">
                  <a:solidFill>
                    <a:schemeClr val="tx1"/>
                  </a:solidFill>
                  <a:effectLst/>
                  <a:latin typeface="Cambria Math" panose="02040503050406030204" pitchFamily="18" charset="0"/>
                  <a:ea typeface="+mn-ea"/>
                  <a:cs typeface="+mn-cs"/>
                </a:rPr>
                <a:t>𝑄^</a:t>
              </a:r>
              <a:r>
                <a:rPr lang="it-IT" sz="1100" b="0" i="0">
                  <a:latin typeface="Cambria Math" panose="02040503050406030204" pitchFamily="18" charset="0"/>
                </a:rPr>
                <a:t>∗〗_𝑔+1,1315)</a:t>
              </a:r>
              <a:endParaRPr lang="it-IT" sz="1100"/>
            </a:p>
          </xdr:txBody>
        </xdr:sp>
      </mc:Fallback>
    </mc:AlternateContent>
    <xdr:clientData/>
  </xdr:oneCellAnchor>
  <xdr:oneCellAnchor>
    <xdr:from>
      <xdr:col>0</xdr:col>
      <xdr:colOff>359020</xdr:colOff>
      <xdr:row>219</xdr:row>
      <xdr:rowOff>36634</xdr:rowOff>
    </xdr:from>
    <xdr:ext cx="1929913" cy="302134"/>
    <mc:AlternateContent xmlns:mc="http://schemas.openxmlformats.org/markup-compatibility/2006" xmlns:a14="http://schemas.microsoft.com/office/drawing/2010/main">
      <mc:Choice Requires="a14">
        <xdr:sp macro="" textlink="">
          <xdr:nvSpPr>
            <xdr:cNvPr id="27" name="CasellaDiTesto 26">
              <a:extLst>
                <a:ext uri="{FF2B5EF4-FFF2-40B4-BE49-F238E27FC236}">
                  <a16:creationId xmlns:a16="http://schemas.microsoft.com/office/drawing/2014/main" id="{00000000-0008-0000-0200-00001B000000}"/>
                </a:ext>
              </a:extLst>
            </xdr:cNvPr>
            <xdr:cNvSpPr txBox="1"/>
          </xdr:nvSpPr>
          <xdr:spPr>
            <a:xfrm>
              <a:off x="359020" y="35094984"/>
              <a:ext cx="1929913" cy="3021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a:rPr>
                          <m:t>𝑢</m:t>
                        </m:r>
                      </m:e>
                      <m:sub>
                        <m:r>
                          <a:rPr lang="it-IT" sz="1100" b="0" i="1">
                            <a:latin typeface="Cambria Math"/>
                          </a:rPr>
                          <m:t>𝑊</m:t>
                        </m:r>
                        <m:r>
                          <a:rPr lang="it-IT" sz="1100" b="0" i="1">
                            <a:latin typeface="Cambria Math" panose="02040503050406030204" pitchFamily="18" charset="0"/>
                          </a:rPr>
                          <m:t>,</m:t>
                        </m:r>
                        <m:r>
                          <a:rPr lang="it-IT" sz="1100" b="0" i="1">
                            <a:latin typeface="Cambria Math" panose="02040503050406030204" pitchFamily="18" charset="0"/>
                          </a:rPr>
                          <m:t>𝑀𝐵</m:t>
                        </m:r>
                      </m:sub>
                    </m:sSub>
                    <m:r>
                      <a:rPr lang="it-IT" sz="1100" b="0" i="1">
                        <a:latin typeface="Cambria Math"/>
                      </a:rPr>
                      <m:t>=</m:t>
                    </m:r>
                    <m:sSup>
                      <m:sSupPr>
                        <m:ctrlPr>
                          <a:rPr lang="it-IT" sz="1100" b="0" i="1">
                            <a:latin typeface="Cambria Math" panose="02040503050406030204" pitchFamily="18" charset="0"/>
                          </a:rPr>
                        </m:ctrlPr>
                      </m:sSupPr>
                      <m:e>
                        <m:r>
                          <a:rPr lang="it-IT" sz="1100" b="0" i="1">
                            <a:latin typeface="Cambria Math" panose="02040503050406030204" pitchFamily="18" charset="0"/>
                          </a:rPr>
                          <m:t>10</m:t>
                        </m:r>
                      </m:e>
                      <m:sup>
                        <m:r>
                          <a:rPr lang="it-IT" sz="1100" b="0" i="1">
                            <a:latin typeface="Cambria Math" panose="02040503050406030204" pitchFamily="18" charset="0"/>
                          </a:rPr>
                          <m:t>𝐿𝑜𝑔</m:t>
                        </m:r>
                        <m:r>
                          <a:rPr lang="it-IT" sz="1100" b="0" i="1">
                            <a:latin typeface="Cambria Math" panose="02040503050406030204" pitchFamily="18" charset="0"/>
                          </a:rPr>
                          <m:t> </m:t>
                        </m:r>
                        <m:sSub>
                          <m:sSubPr>
                            <m:ctrlPr>
                              <a:rPr lang="it-IT" sz="1100" b="0" i="1">
                                <a:latin typeface="Cambria Math" panose="02040503050406030204" pitchFamily="18" charset="0"/>
                              </a:rPr>
                            </m:ctrlPr>
                          </m:sSubPr>
                          <m:e>
                            <m:sSup>
                              <m:sSupPr>
                                <m:ctrlPr>
                                  <a:rPr lang="it-IT" sz="1100" b="0" i="1">
                                    <a:latin typeface="Cambria Math" panose="02040503050406030204" pitchFamily="18" charset="0"/>
                                  </a:rPr>
                                </m:ctrlPr>
                              </m:sSupPr>
                              <m:e>
                                <m:r>
                                  <a:rPr lang="it-IT" sz="1100" b="0" i="1">
                                    <a:solidFill>
                                      <a:schemeClr val="tx1"/>
                                    </a:solidFill>
                                    <a:effectLst/>
                                    <a:latin typeface="Cambria Math" panose="02040503050406030204" pitchFamily="18" charset="0"/>
                                    <a:ea typeface="+mn-ea"/>
                                    <a:cs typeface="+mn-cs"/>
                                  </a:rPr>
                                  <m:t>𝑄</m:t>
                                </m:r>
                              </m:e>
                              <m:sup>
                                <m:r>
                                  <a:rPr lang="it-IT" sz="1100" b="0" i="1">
                                    <a:latin typeface="Cambria Math" panose="02040503050406030204" pitchFamily="18" charset="0"/>
                                  </a:rPr>
                                  <m:t>∗</m:t>
                                </m:r>
                              </m:sup>
                            </m:sSup>
                          </m:e>
                          <m:sub>
                            <m:r>
                              <a:rPr lang="it-IT" sz="1100" b="0" i="1">
                                <a:latin typeface="Cambria Math" panose="02040503050406030204" pitchFamily="18" charset="0"/>
                              </a:rPr>
                              <m:t>𝑔</m:t>
                            </m:r>
                          </m:sub>
                        </m:sSub>
                        <m:r>
                          <a:rPr lang="it-IT" sz="1100" b="0" i="1">
                            <a:latin typeface="Cambria Math" panose="02040503050406030204" pitchFamily="18" charset="0"/>
                          </a:rPr>
                          <m:t>−1,3488</m:t>
                        </m:r>
                      </m:sup>
                    </m:sSup>
                  </m:oMath>
                </m:oMathPara>
              </a14:m>
              <a:endParaRPr lang="it-IT" sz="1100"/>
            </a:p>
          </xdr:txBody>
        </xdr:sp>
      </mc:Choice>
      <mc:Fallback xmlns="">
        <xdr:sp macro="" textlink="">
          <xdr:nvSpPr>
            <xdr:cNvPr id="27" name="CasellaDiTesto 26">
              <a:extLst>
                <a:ext uri="{FF2B5EF4-FFF2-40B4-BE49-F238E27FC236}">
                  <a16:creationId xmlns:a16="http://schemas.microsoft.com/office/drawing/2014/main" id="{00000000-0008-0000-0200-00001B000000}"/>
                </a:ext>
              </a:extLst>
            </xdr:cNvPr>
            <xdr:cNvSpPr txBox="1"/>
          </xdr:nvSpPr>
          <xdr:spPr>
            <a:xfrm>
              <a:off x="359020" y="35094984"/>
              <a:ext cx="1929913" cy="3021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it-IT" sz="1100" b="0" i="0">
                  <a:latin typeface="Cambria Math"/>
                </a:rPr>
                <a:t>𝑢</a:t>
              </a:r>
              <a:r>
                <a:rPr lang="it-IT" sz="1100" b="0" i="0">
                  <a:latin typeface="Cambria Math" panose="02040503050406030204" pitchFamily="18" charset="0"/>
                </a:rPr>
                <a:t>_(</a:t>
              </a:r>
              <a:r>
                <a:rPr lang="it-IT" sz="1100" b="0" i="0">
                  <a:latin typeface="Cambria Math"/>
                </a:rPr>
                <a:t>𝑊</a:t>
              </a:r>
              <a:r>
                <a:rPr lang="it-IT" sz="1100" b="0" i="0">
                  <a:latin typeface="Cambria Math" panose="02040503050406030204" pitchFamily="18" charset="0"/>
                </a:rPr>
                <a:t>,𝑀𝐵)</a:t>
              </a:r>
              <a:r>
                <a:rPr lang="it-IT" sz="1100" b="0" i="0">
                  <a:latin typeface="Cambria Math"/>
                </a:rPr>
                <a:t>=</a:t>
              </a:r>
              <a:r>
                <a:rPr lang="it-IT" sz="1100" b="0" i="0">
                  <a:latin typeface="Cambria Math" panose="02040503050406030204" pitchFamily="18" charset="0"/>
                </a:rPr>
                <a:t>〖10〗^(𝐿𝑜𝑔 〖</a:t>
              </a:r>
              <a:r>
                <a:rPr lang="it-IT" sz="1100" b="0" i="0">
                  <a:solidFill>
                    <a:schemeClr val="tx1"/>
                  </a:solidFill>
                  <a:effectLst/>
                  <a:latin typeface="Cambria Math" panose="02040503050406030204" pitchFamily="18" charset="0"/>
                  <a:ea typeface="+mn-ea"/>
                  <a:cs typeface="+mn-cs"/>
                </a:rPr>
                <a:t>𝑄^</a:t>
              </a:r>
              <a:r>
                <a:rPr lang="it-IT" sz="1100" b="0" i="0">
                  <a:latin typeface="Cambria Math" panose="02040503050406030204" pitchFamily="18" charset="0"/>
                </a:rPr>
                <a:t>∗〗_𝑔−1,3488)</a:t>
              </a:r>
              <a:endParaRPr lang="it-IT" sz="1100"/>
            </a:p>
          </xdr:txBody>
        </xdr:sp>
      </mc:Fallback>
    </mc:AlternateContent>
    <xdr:clientData/>
  </xdr:oneCellAnchor>
  <xdr:twoCellAnchor>
    <xdr:from>
      <xdr:col>6</xdr:col>
      <xdr:colOff>120650</xdr:colOff>
      <xdr:row>253</xdr:row>
      <xdr:rowOff>0</xdr:rowOff>
    </xdr:from>
    <xdr:to>
      <xdr:col>7</xdr:col>
      <xdr:colOff>273050</xdr:colOff>
      <xdr:row>253</xdr:row>
      <xdr:rowOff>139700</xdr:rowOff>
    </xdr:to>
    <xdr:sp macro="" textlink="">
      <xdr:nvSpPr>
        <xdr:cNvPr id="3" name="Rettangolo 2">
          <a:extLst>
            <a:ext uri="{FF2B5EF4-FFF2-40B4-BE49-F238E27FC236}">
              <a16:creationId xmlns:a16="http://schemas.microsoft.com/office/drawing/2014/main" id="{00000000-0008-0000-0200-000003000000}"/>
            </a:ext>
          </a:extLst>
        </xdr:cNvPr>
        <xdr:cNvSpPr/>
      </xdr:nvSpPr>
      <xdr:spPr>
        <a:xfrm>
          <a:off x="4254500" y="40906700"/>
          <a:ext cx="857250" cy="1397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5</xdr:col>
      <xdr:colOff>571500</xdr:colOff>
      <xdr:row>251</xdr:row>
      <xdr:rowOff>82550</xdr:rowOff>
    </xdr:from>
    <xdr:to>
      <xdr:col>6</xdr:col>
      <xdr:colOff>666750</xdr:colOff>
      <xdr:row>252</xdr:row>
      <xdr:rowOff>57150</xdr:rowOff>
    </xdr:to>
    <xdr:sp macro="" textlink="">
      <xdr:nvSpPr>
        <xdr:cNvPr id="5" name="Rettangolo 4">
          <a:extLst>
            <a:ext uri="{FF2B5EF4-FFF2-40B4-BE49-F238E27FC236}">
              <a16:creationId xmlns:a16="http://schemas.microsoft.com/office/drawing/2014/main" id="{00000000-0008-0000-0200-000005000000}"/>
            </a:ext>
          </a:extLst>
        </xdr:cNvPr>
        <xdr:cNvSpPr/>
      </xdr:nvSpPr>
      <xdr:spPr>
        <a:xfrm>
          <a:off x="4000500" y="40278050"/>
          <a:ext cx="800100" cy="1460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editAs="oneCell">
    <xdr:from>
      <xdr:col>0</xdr:col>
      <xdr:colOff>514350</xdr:colOff>
      <xdr:row>233</xdr:row>
      <xdr:rowOff>158750</xdr:rowOff>
    </xdr:from>
    <xdr:to>
      <xdr:col>7</xdr:col>
      <xdr:colOff>222250</xdr:colOff>
      <xdr:row>255</xdr:row>
      <xdr:rowOff>31750</xdr:rowOff>
    </xdr:to>
    <xdr:pic>
      <xdr:nvPicPr>
        <xdr:cNvPr id="22" name="Immagine 21">
          <a:extLst>
            <a:ext uri="{FF2B5EF4-FFF2-40B4-BE49-F238E27FC236}">
              <a16:creationId xmlns:a16="http://schemas.microsoft.com/office/drawing/2014/main" id="{00000000-0008-0000-0200-000016000000}"/>
            </a:ext>
          </a:extLst>
        </xdr:cNvPr>
        <xdr:cNvPicPr/>
      </xdr:nvPicPr>
      <xdr:blipFill rotWithShape="1">
        <a:blip xmlns:r="http://schemas.openxmlformats.org/officeDocument/2006/relationships" r:embed="rId1"/>
        <a:srcRect l="23735" t="19461" r="23917" b="9860"/>
        <a:stretch/>
      </xdr:blipFill>
      <xdr:spPr bwMode="auto">
        <a:xfrm>
          <a:off x="514350" y="39858950"/>
          <a:ext cx="4546600" cy="36449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520700</xdr:colOff>
      <xdr:row>181</xdr:row>
      <xdr:rowOff>38100</xdr:rowOff>
    </xdr:from>
    <xdr:to>
      <xdr:col>7</xdr:col>
      <xdr:colOff>336550</xdr:colOff>
      <xdr:row>200</xdr:row>
      <xdr:rowOff>88900</xdr:rowOff>
    </xdr:to>
    <xdr:pic>
      <xdr:nvPicPr>
        <xdr:cNvPr id="24" name="Immagine 23">
          <a:extLst>
            <a:ext uri="{FF2B5EF4-FFF2-40B4-BE49-F238E27FC236}">
              <a16:creationId xmlns:a16="http://schemas.microsoft.com/office/drawing/2014/main" id="{00000000-0008-0000-0200-000018000000}"/>
            </a:ext>
          </a:extLst>
        </xdr:cNvPr>
        <xdr:cNvPicPr/>
      </xdr:nvPicPr>
      <xdr:blipFill rotWithShape="1">
        <a:blip xmlns:r="http://schemas.openxmlformats.org/officeDocument/2006/relationships" r:embed="rId2"/>
        <a:srcRect l="24222" t="22413" r="25968" b="2218"/>
        <a:stretch/>
      </xdr:blipFill>
      <xdr:spPr bwMode="auto">
        <a:xfrm>
          <a:off x="520700" y="29114750"/>
          <a:ext cx="4654550" cy="3822700"/>
        </a:xfrm>
        <a:prstGeom prst="rect">
          <a:avLst/>
        </a:prstGeom>
        <a:ln>
          <a:noFill/>
        </a:ln>
        <a:extLst>
          <a:ext uri="{53640926-AAD7-44D8-BBD7-CCE9431645EC}">
            <a14:shadowObscured xmlns:a14="http://schemas.microsoft.com/office/drawing/2010/main"/>
          </a:ext>
        </a:extLst>
      </xdr:spPr>
    </xdr:pic>
    <xdr:clientData/>
  </xdr:twoCellAnchor>
  <xdr:twoCellAnchor>
    <xdr:from>
      <xdr:col>5</xdr:col>
      <xdr:colOff>552450</xdr:colOff>
      <xdr:row>198</xdr:row>
      <xdr:rowOff>44450</xdr:rowOff>
    </xdr:from>
    <xdr:to>
      <xdr:col>6</xdr:col>
      <xdr:colOff>622300</xdr:colOff>
      <xdr:row>198</xdr:row>
      <xdr:rowOff>184150</xdr:rowOff>
    </xdr:to>
    <xdr:sp macro="" textlink="">
      <xdr:nvSpPr>
        <xdr:cNvPr id="4" name="Rettangolo 3">
          <a:extLst>
            <a:ext uri="{FF2B5EF4-FFF2-40B4-BE49-F238E27FC236}">
              <a16:creationId xmlns:a16="http://schemas.microsoft.com/office/drawing/2014/main" id="{00000000-0008-0000-0200-000004000000}"/>
            </a:ext>
          </a:extLst>
        </xdr:cNvPr>
        <xdr:cNvSpPr/>
      </xdr:nvSpPr>
      <xdr:spPr>
        <a:xfrm>
          <a:off x="3981450" y="32512000"/>
          <a:ext cx="774700" cy="13970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editAs="oneCell">
    <xdr:from>
      <xdr:col>2</xdr:col>
      <xdr:colOff>25400</xdr:colOff>
      <xdr:row>254</xdr:row>
      <xdr:rowOff>146050</xdr:rowOff>
    </xdr:from>
    <xdr:to>
      <xdr:col>5</xdr:col>
      <xdr:colOff>577850</xdr:colOff>
      <xdr:row>256</xdr:row>
      <xdr:rowOff>69850</xdr:rowOff>
    </xdr:to>
    <xdr:pic>
      <xdr:nvPicPr>
        <xdr:cNvPr id="29" name="Immagine 28">
          <a:extLst>
            <a:ext uri="{FF2B5EF4-FFF2-40B4-BE49-F238E27FC236}">
              <a16:creationId xmlns:a16="http://schemas.microsoft.com/office/drawing/2014/main" id="{00000000-0008-0000-0200-00001D000000}"/>
            </a:ext>
          </a:extLst>
        </xdr:cNvPr>
        <xdr:cNvPicPr/>
      </xdr:nvPicPr>
      <xdr:blipFill rotWithShape="1">
        <a:blip xmlns:r="http://schemas.openxmlformats.org/officeDocument/2006/relationships" r:embed="rId3"/>
        <a:srcRect l="30236" t="77480" r="32613" b="18519"/>
        <a:stretch/>
      </xdr:blipFill>
      <xdr:spPr bwMode="auto">
        <a:xfrm>
          <a:off x="1397000" y="42310050"/>
          <a:ext cx="2609850" cy="266700"/>
        </a:xfrm>
        <a:prstGeom prst="rect">
          <a:avLst/>
        </a:prstGeom>
        <a:ln>
          <a:noFill/>
        </a:ln>
        <a:extLst>
          <a:ext uri="{53640926-AAD7-44D8-BBD7-CCE9431645EC}">
            <a14:shadowObscured xmlns:a14="http://schemas.microsoft.com/office/drawing/2010/main"/>
          </a:ext>
        </a:extLst>
      </xdr:spPr>
    </xdr:pic>
    <xdr:clientData/>
  </xdr:twoCellAnchor>
  <xdr:oneCellAnchor>
    <xdr:from>
      <xdr:col>0</xdr:col>
      <xdr:colOff>400051</xdr:colOff>
      <xdr:row>136</xdr:row>
      <xdr:rowOff>69850</xdr:rowOff>
    </xdr:from>
    <xdr:ext cx="1860550" cy="446789"/>
    <mc:AlternateContent xmlns:mc="http://schemas.openxmlformats.org/markup-compatibility/2006" xmlns:a14="http://schemas.microsoft.com/office/drawing/2010/main">
      <mc:Choice Requires="a14">
        <xdr:sp macro="" textlink="">
          <xdr:nvSpPr>
            <xdr:cNvPr id="28" name="CasellaDiTesto 27">
              <a:extLst>
                <a:ext uri="{FF2B5EF4-FFF2-40B4-BE49-F238E27FC236}">
                  <a16:creationId xmlns:a16="http://schemas.microsoft.com/office/drawing/2014/main" id="{00000000-0008-0000-0200-00001C000000}"/>
                </a:ext>
              </a:extLst>
            </xdr:cNvPr>
            <xdr:cNvSpPr txBox="1"/>
          </xdr:nvSpPr>
          <xdr:spPr>
            <a:xfrm>
              <a:off x="400051" y="23749000"/>
              <a:ext cx="1860550" cy="446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a:rPr>
                          <m:t>𝑋</m:t>
                        </m:r>
                      </m:e>
                      <m:sub>
                        <m:r>
                          <a:rPr lang="it-IT" sz="1100" b="0" i="1">
                            <a:latin typeface="Cambria Math"/>
                          </a:rPr>
                          <m:t>𝑏</m:t>
                        </m:r>
                      </m:sub>
                    </m:sSub>
                    <m:r>
                      <a:rPr lang="it-IT" sz="1100" b="0" i="1">
                        <a:latin typeface="Cambria Math"/>
                      </a:rPr>
                      <m:t>=</m:t>
                    </m:r>
                    <m:f>
                      <m:fPr>
                        <m:ctrlPr>
                          <a:rPr lang="it-IT" sz="1100" b="0" i="1">
                            <a:solidFill>
                              <a:schemeClr val="tx1"/>
                            </a:solidFill>
                            <a:effectLst/>
                            <a:latin typeface="Cambria Math" panose="02040503050406030204" pitchFamily="18" charset="0"/>
                            <a:ea typeface="+mn-ea"/>
                            <a:cs typeface="+mn-cs"/>
                          </a:rPr>
                        </m:ctrlPr>
                      </m:fPr>
                      <m:num>
                        <m:sSub>
                          <m:sSubPr>
                            <m:ctrlPr>
                              <a:rPr lang="it-IT" sz="1100" b="0" i="1">
                                <a:solidFill>
                                  <a:schemeClr val="tx1"/>
                                </a:solidFill>
                                <a:effectLst/>
                                <a:latin typeface="Cambria Math" panose="02040503050406030204" pitchFamily="18" charset="0"/>
                                <a:ea typeface="+mn-ea"/>
                                <a:cs typeface="+mn-cs"/>
                              </a:rPr>
                            </m:ctrlPr>
                          </m:sSubPr>
                          <m:e>
                            <m:r>
                              <a:rPr lang="it-IT" sz="1100" b="0" i="1">
                                <a:solidFill>
                                  <a:schemeClr val="tx1"/>
                                </a:solidFill>
                                <a:effectLst/>
                                <a:latin typeface="Cambria Math" panose="02040503050406030204" pitchFamily="18" charset="0"/>
                                <a:ea typeface="+mn-ea"/>
                                <a:cs typeface="+mn-cs"/>
                              </a:rPr>
                              <m:t>𝑉</m:t>
                            </m:r>
                          </m:e>
                          <m:sub>
                            <m:r>
                              <a:rPr lang="it-IT" sz="1100" b="0" i="1">
                                <a:solidFill>
                                  <a:schemeClr val="tx1"/>
                                </a:solidFill>
                                <a:effectLst/>
                                <a:latin typeface="Cambria Math" panose="02040503050406030204" pitchFamily="18" charset="0"/>
                                <a:ea typeface="+mn-ea"/>
                                <a:cs typeface="+mn-cs"/>
                              </a:rPr>
                              <m:t>𝑒</m:t>
                            </m:r>
                          </m:sub>
                        </m:sSub>
                      </m:num>
                      <m:den>
                        <m:sSub>
                          <m:sSubPr>
                            <m:ctrlPr>
                              <a:rPr lang="it-IT" sz="1100" b="0" i="1">
                                <a:solidFill>
                                  <a:schemeClr val="tx1"/>
                                </a:solidFill>
                                <a:effectLst/>
                                <a:latin typeface="Cambria Math" panose="02040503050406030204" pitchFamily="18" charset="0"/>
                                <a:ea typeface="+mn-ea"/>
                                <a:cs typeface="+mn-cs"/>
                              </a:rPr>
                            </m:ctrlPr>
                          </m:sSubPr>
                          <m:e>
                            <m:r>
                              <a:rPr lang="it-IT" sz="1100" b="0" i="1">
                                <a:solidFill>
                                  <a:schemeClr val="tx1"/>
                                </a:solidFill>
                                <a:effectLst/>
                                <a:latin typeface="Cambria Math" panose="02040503050406030204" pitchFamily="18" charset="0"/>
                                <a:ea typeface="+mn-ea"/>
                                <a:cs typeface="+mn-cs"/>
                              </a:rPr>
                              <m:t>𝑉</m:t>
                            </m:r>
                          </m:e>
                          <m:sub>
                            <m:r>
                              <a:rPr lang="it-IT" sz="1100" b="0" i="1">
                                <a:solidFill>
                                  <a:schemeClr val="tx1"/>
                                </a:solidFill>
                                <a:effectLst/>
                                <a:latin typeface="Cambria Math" panose="02040503050406030204" pitchFamily="18" charset="0"/>
                                <a:ea typeface="+mn-ea"/>
                                <a:cs typeface="+mn-cs"/>
                              </a:rPr>
                              <m:t>0</m:t>
                            </m:r>
                          </m:sub>
                        </m:sSub>
                      </m:den>
                    </m:f>
                    <m:r>
                      <a:rPr lang="it-IT" sz="1100" b="0" i="1">
                        <a:solidFill>
                          <a:schemeClr val="tx1"/>
                        </a:solidFill>
                        <a:effectLst/>
                        <a:latin typeface="Cambria Math" panose="02040503050406030204" pitchFamily="18" charset="0"/>
                        <a:ea typeface="+mn-ea"/>
                        <a:cs typeface="+mn-cs"/>
                      </a:rPr>
                      <m:t>·</m:t>
                    </m:r>
                    <m:r>
                      <a:rPr lang="it-IT" sz="1100" b="0" i="1">
                        <a:solidFill>
                          <a:schemeClr val="tx1"/>
                        </a:solidFill>
                        <a:effectLst/>
                        <a:latin typeface="Cambria Math" panose="02040503050406030204" pitchFamily="18" charset="0"/>
                        <a:ea typeface="+mn-ea"/>
                        <a:cs typeface="+mn-cs"/>
                      </a:rPr>
                      <m:t>𝑘</m:t>
                    </m:r>
                    <m:r>
                      <a:rPr lang="it-IT" sz="1100" b="0" i="1">
                        <a:solidFill>
                          <a:schemeClr val="tx1"/>
                        </a:solidFill>
                        <a:effectLst/>
                        <a:latin typeface="Cambria Math" panose="02040503050406030204" pitchFamily="18" charset="0"/>
                        <a:ea typeface="+mn-ea"/>
                        <a:cs typeface="+mn-cs"/>
                      </a:rPr>
                      <m:t> </m:t>
                    </m:r>
                    <m:d>
                      <m:dPr>
                        <m:ctrlPr>
                          <a:rPr lang="it-IT" sz="1100" b="0" i="1">
                            <a:solidFill>
                              <a:schemeClr val="tx1"/>
                            </a:solidFill>
                            <a:effectLst/>
                            <a:latin typeface="Cambria Math" panose="02040503050406030204" pitchFamily="18" charset="0"/>
                            <a:ea typeface="+mn-ea"/>
                            <a:cs typeface="+mn-cs"/>
                          </a:rPr>
                        </m:ctrlPr>
                      </m:dPr>
                      <m:e>
                        <m:r>
                          <a:rPr lang="it-IT" sz="1100" b="0" i="1">
                            <a:solidFill>
                              <a:schemeClr val="tx1"/>
                            </a:solidFill>
                            <a:effectLst/>
                            <a:latin typeface="Cambria Math"/>
                            <a:ea typeface="+mn-ea"/>
                            <a:cs typeface="+mn-cs"/>
                          </a:rPr>
                          <m:t>𝑣𝑜𝑙</m:t>
                        </m:r>
                        <m:r>
                          <a:rPr lang="it-IT" sz="1100" b="0" i="1">
                            <a:solidFill>
                              <a:schemeClr val="tx1"/>
                            </a:solidFill>
                            <a:effectLst/>
                            <a:latin typeface="Cambria Math"/>
                            <a:ea typeface="+mn-ea"/>
                            <a:cs typeface="+mn-cs"/>
                          </a:rPr>
                          <m:t>/</m:t>
                        </m:r>
                        <m:r>
                          <a:rPr lang="it-IT" sz="1100" b="0" i="1">
                            <a:solidFill>
                              <a:schemeClr val="tx1"/>
                            </a:solidFill>
                            <a:effectLst/>
                            <a:latin typeface="Cambria Math"/>
                            <a:ea typeface="+mn-ea"/>
                            <a:cs typeface="+mn-cs"/>
                          </a:rPr>
                          <m:t>𝑣𝑜𝑙</m:t>
                        </m:r>
                      </m:e>
                    </m:d>
                  </m:oMath>
                </m:oMathPara>
              </a14:m>
              <a:endParaRPr lang="it-IT" sz="1100">
                <a:latin typeface="Century Gothic" panose="020B0502020202020204" pitchFamily="34" charset="0"/>
              </a:endParaRPr>
            </a:p>
          </xdr:txBody>
        </xdr:sp>
      </mc:Choice>
      <mc:Fallback xmlns="">
        <xdr:sp macro="" textlink="">
          <xdr:nvSpPr>
            <xdr:cNvPr id="28" name="CasellaDiTesto 27">
              <a:extLst>
                <a:ext uri="{FF2B5EF4-FFF2-40B4-BE49-F238E27FC236}">
                  <a16:creationId xmlns:a16="http://schemas.microsoft.com/office/drawing/2014/main" id="{B5B432A1-BF44-4A25-AE30-DBE12A7FD4DA}"/>
                </a:ext>
              </a:extLst>
            </xdr:cNvPr>
            <xdr:cNvSpPr txBox="1"/>
          </xdr:nvSpPr>
          <xdr:spPr>
            <a:xfrm>
              <a:off x="400051" y="23749000"/>
              <a:ext cx="1860550" cy="446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it-IT" sz="1100" b="0" i="0">
                  <a:latin typeface="Cambria Math"/>
                </a:rPr>
                <a:t>𝑋</a:t>
              </a:r>
              <a:r>
                <a:rPr lang="it-IT" sz="1100" b="0" i="0">
                  <a:latin typeface="Cambria Math" panose="02040503050406030204" pitchFamily="18" charset="0"/>
                </a:rPr>
                <a:t>_</a:t>
              </a:r>
              <a:r>
                <a:rPr lang="it-IT" sz="1100" b="0" i="0">
                  <a:latin typeface="Cambria Math"/>
                </a:rPr>
                <a:t>𝑏=</a:t>
              </a:r>
              <a:r>
                <a:rPr lang="it-IT" sz="1100" b="0" i="0">
                  <a:solidFill>
                    <a:schemeClr val="tx1"/>
                  </a:solidFill>
                  <a:effectLst/>
                  <a:latin typeface="Cambria Math" panose="02040503050406030204" pitchFamily="18" charset="0"/>
                  <a:ea typeface="+mn-ea"/>
                  <a:cs typeface="+mn-cs"/>
                </a:rPr>
                <a:t>𝑉_𝑒/𝑉_0 ·𝑘 (</a:t>
              </a:r>
              <a:r>
                <a:rPr lang="it-IT" sz="1100" b="0" i="0">
                  <a:solidFill>
                    <a:schemeClr val="tx1"/>
                  </a:solidFill>
                  <a:effectLst/>
                  <a:latin typeface="Cambria Math"/>
                  <a:ea typeface="+mn-ea"/>
                  <a:cs typeface="+mn-cs"/>
                </a:rPr>
                <a:t>𝑣𝑜𝑙/𝑣𝑜𝑙</a:t>
              </a:r>
              <a:r>
                <a:rPr lang="it-IT" sz="1100" b="0" i="0">
                  <a:solidFill>
                    <a:schemeClr val="tx1"/>
                  </a:solidFill>
                  <a:effectLst/>
                  <a:latin typeface="Cambria Math" panose="02040503050406030204" pitchFamily="18" charset="0"/>
                  <a:ea typeface="+mn-ea"/>
                  <a:cs typeface="+mn-cs"/>
                </a:rPr>
                <a:t>)</a:t>
              </a:r>
              <a:endParaRPr lang="it-IT" sz="1100">
                <a:latin typeface="Century Gothic" panose="020B0502020202020204" pitchFamily="34" charset="0"/>
              </a:endParaRPr>
            </a:p>
          </xdr:txBody>
        </xdr:sp>
      </mc:Fallback>
    </mc:AlternateContent>
    <xdr:clientData/>
  </xdr:oneCellAnchor>
  <xdr:oneCellAnchor>
    <xdr:from>
      <xdr:col>0</xdr:col>
      <xdr:colOff>534866</xdr:colOff>
      <xdr:row>274</xdr:row>
      <xdr:rowOff>7326</xdr:rowOff>
    </xdr:from>
    <xdr:ext cx="2366596" cy="308098"/>
    <mc:AlternateContent xmlns:mc="http://schemas.openxmlformats.org/markup-compatibility/2006" xmlns:a14="http://schemas.microsoft.com/office/drawing/2010/main">
      <mc:Choice Requires="a14">
        <xdr:sp macro="" textlink="">
          <xdr:nvSpPr>
            <xdr:cNvPr id="33" name="CasellaDiTesto 32">
              <a:extLst>
                <a:ext uri="{FF2B5EF4-FFF2-40B4-BE49-F238E27FC236}">
                  <a16:creationId xmlns:a16="http://schemas.microsoft.com/office/drawing/2014/main" id="{00000000-0008-0000-0200-000021000000}"/>
                </a:ext>
              </a:extLst>
            </xdr:cNvPr>
            <xdr:cNvSpPr txBox="1"/>
          </xdr:nvSpPr>
          <xdr:spPr>
            <a:xfrm>
              <a:off x="534866" y="48289551"/>
              <a:ext cx="2366596" cy="308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panose="02040503050406030204" pitchFamily="18" charset="0"/>
                          </a:rPr>
                          <m:t>𝑑</m:t>
                        </m:r>
                      </m:e>
                      <m:sub>
                        <m:r>
                          <a:rPr lang="it-IT" sz="1100" b="0" i="1">
                            <a:latin typeface="Cambria Math" panose="02040503050406030204" pitchFamily="18" charset="0"/>
                          </a:rPr>
                          <m:t>𝑔𝑎𝑠</m:t>
                        </m:r>
                        <m:r>
                          <a:rPr lang="it-IT" sz="1100" b="0" i="1">
                            <a:latin typeface="Cambria Math" panose="02040503050406030204" pitchFamily="18" charset="0"/>
                          </a:rPr>
                          <m:t>,</m:t>
                        </m:r>
                        <m:r>
                          <a:rPr lang="it-IT" sz="1100" b="0" i="1">
                            <a:latin typeface="Cambria Math" panose="02040503050406030204" pitchFamily="18" charset="0"/>
                          </a:rPr>
                          <m:t>h𝑒𝑎𝑣𝑦</m:t>
                        </m:r>
                      </m:sub>
                    </m:sSub>
                    <m:r>
                      <a:rPr lang="it-IT" sz="1100" b="0" i="1">
                        <a:latin typeface="Cambria Math"/>
                      </a:rPr>
                      <m:t>=</m:t>
                    </m:r>
                    <m:sSup>
                      <m:sSupPr>
                        <m:ctrlPr>
                          <a:rPr lang="it-IT" sz="1100" b="0" i="1">
                            <a:latin typeface="Cambria Math" panose="02040503050406030204" pitchFamily="18" charset="0"/>
                          </a:rPr>
                        </m:ctrlPr>
                      </m:sSupPr>
                      <m:e>
                        <m:r>
                          <a:rPr lang="it-IT" sz="1100" b="0" i="1">
                            <a:latin typeface="Cambria Math" panose="02040503050406030204" pitchFamily="18" charset="0"/>
                          </a:rPr>
                          <m:t>10</m:t>
                        </m:r>
                      </m:e>
                      <m:sup>
                        <m:r>
                          <a:rPr lang="it-IT" sz="1100" b="0" i="1">
                            <a:latin typeface="Cambria Math" panose="02040503050406030204" pitchFamily="18" charset="0"/>
                          </a:rPr>
                          <m:t>0,5</m:t>
                        </m:r>
                        <m:r>
                          <a:rPr lang="it-IT" sz="1100" b="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rPr>
                          <m:t>𝐿𝑜𝑔</m:t>
                        </m:r>
                        <m:r>
                          <a:rPr lang="it-IT" sz="1100" b="0" i="1">
                            <a:latin typeface="Cambria Math" panose="02040503050406030204" pitchFamily="18" charset="0"/>
                          </a:rPr>
                          <m:t> </m:t>
                        </m:r>
                        <m:sSub>
                          <m:sSubPr>
                            <m:ctrlPr>
                              <a:rPr lang="it-IT" sz="1100" b="0" i="1">
                                <a:latin typeface="Cambria Math" panose="02040503050406030204" pitchFamily="18" charset="0"/>
                              </a:rPr>
                            </m:ctrlPr>
                          </m:sSubPr>
                          <m:e>
                            <m:sSup>
                              <m:sSupPr>
                                <m:ctrlPr>
                                  <a:rPr lang="it-IT" sz="1100" b="0" i="1">
                                    <a:latin typeface="Cambria Math" panose="02040503050406030204" pitchFamily="18" charset="0"/>
                                  </a:rPr>
                                </m:ctrlPr>
                              </m:sSupPr>
                              <m:e>
                                <m:r>
                                  <a:rPr lang="it-IT" sz="1100" b="0" i="1">
                                    <a:solidFill>
                                      <a:schemeClr val="tx1"/>
                                    </a:solidFill>
                                    <a:effectLst/>
                                    <a:latin typeface="Cambria Math" panose="02040503050406030204" pitchFamily="18" charset="0"/>
                                    <a:ea typeface="+mn-ea"/>
                                    <a:cs typeface="+mn-cs"/>
                                  </a:rPr>
                                  <m:t>𝑄</m:t>
                                </m:r>
                              </m:e>
                              <m:sup>
                                <m:r>
                                  <a:rPr lang="it-IT" sz="1100" b="0" i="1">
                                    <a:latin typeface="Cambria Math" panose="02040503050406030204" pitchFamily="18" charset="0"/>
                                  </a:rPr>
                                  <m:t>∗</m:t>
                                </m:r>
                              </m:sup>
                            </m:sSup>
                          </m:e>
                          <m:sub>
                            <m:r>
                              <a:rPr lang="it-IT" sz="1100" b="0" i="1">
                                <a:latin typeface="Cambria Math" panose="02040503050406030204" pitchFamily="18" charset="0"/>
                              </a:rPr>
                              <m:t>𝑔</m:t>
                            </m:r>
                          </m:sub>
                        </m:sSub>
                        <m:r>
                          <a:rPr lang="it-IT" sz="1100" b="0" i="1">
                            <a:latin typeface="Cambria Math" panose="02040503050406030204" pitchFamily="18" charset="0"/>
                          </a:rPr>
                          <m:t>+0,9571</m:t>
                        </m:r>
                      </m:sup>
                    </m:sSup>
                    <m:r>
                      <a:rPr lang="it-IT" sz="1100" b="0" i="1">
                        <a:latin typeface="Cambria Math" panose="02040503050406030204" pitchFamily="18" charset="0"/>
                        <a:ea typeface="Cambria Math" panose="02040503050406030204" pitchFamily="18" charset="0"/>
                      </a:rPr>
                      <m:t>∙</m:t>
                    </m:r>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𝑎</m:t>
                        </m:r>
                      </m:e>
                      <m:sub>
                        <m:r>
                          <a:rPr lang="it-IT" sz="1100" b="0" i="1">
                            <a:latin typeface="Cambria Math" panose="02040503050406030204" pitchFamily="18" charset="0"/>
                            <a:ea typeface="Cambria Math" panose="02040503050406030204" pitchFamily="18" charset="0"/>
                          </a:rPr>
                          <m:t>𝑠</m:t>
                        </m:r>
                      </m:sub>
                    </m:sSub>
                  </m:oMath>
                </m:oMathPara>
              </a14:m>
              <a:endParaRPr lang="it-IT" sz="1100"/>
            </a:p>
          </xdr:txBody>
        </xdr:sp>
      </mc:Choice>
      <mc:Fallback xmlns="">
        <xdr:sp macro="" textlink="">
          <xdr:nvSpPr>
            <xdr:cNvPr id="33" name="CasellaDiTesto 32">
              <a:extLst>
                <a:ext uri="{FF2B5EF4-FFF2-40B4-BE49-F238E27FC236}">
                  <a16:creationId xmlns:a16="http://schemas.microsoft.com/office/drawing/2014/main" id="{BDCBCEB8-1B6C-46EE-8340-F0D20E3F01BE}"/>
                </a:ext>
              </a:extLst>
            </xdr:cNvPr>
            <xdr:cNvSpPr txBox="1"/>
          </xdr:nvSpPr>
          <xdr:spPr>
            <a:xfrm>
              <a:off x="534866" y="48289551"/>
              <a:ext cx="2366596" cy="308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it-IT" sz="1100" b="0" i="0">
                  <a:latin typeface="Cambria Math" panose="02040503050406030204" pitchFamily="18" charset="0"/>
                </a:rPr>
                <a:t>𝑑_(𝑔𝑎𝑠,ℎ𝑒𝑎𝑣𝑦)</a:t>
              </a:r>
              <a:r>
                <a:rPr lang="it-IT" sz="1100" b="0" i="0">
                  <a:latin typeface="Cambria Math"/>
                </a:rPr>
                <a:t>=</a:t>
              </a:r>
              <a:r>
                <a:rPr lang="it-IT" sz="1100" b="0" i="0">
                  <a:latin typeface="Cambria Math" panose="02040503050406030204" pitchFamily="18" charset="0"/>
                </a:rPr>
                <a:t>〖10〗^(0,5</a:t>
              </a:r>
              <a:r>
                <a:rPr lang="it-IT" sz="1100" b="0" i="0">
                  <a:latin typeface="Cambria Math" panose="02040503050406030204" pitchFamily="18" charset="0"/>
                  <a:ea typeface="Cambria Math" panose="02040503050406030204" pitchFamily="18" charset="0"/>
                </a:rPr>
                <a:t>∙</a:t>
              </a:r>
              <a:r>
                <a:rPr lang="it-IT" sz="1100" b="0" i="0">
                  <a:latin typeface="Cambria Math" panose="02040503050406030204" pitchFamily="18" charset="0"/>
                </a:rPr>
                <a:t>𝐿𝑜𝑔 〖</a:t>
              </a:r>
              <a:r>
                <a:rPr lang="it-IT" sz="1100" b="0" i="0">
                  <a:solidFill>
                    <a:schemeClr val="tx1"/>
                  </a:solidFill>
                  <a:effectLst/>
                  <a:latin typeface="Cambria Math" panose="02040503050406030204" pitchFamily="18" charset="0"/>
                  <a:ea typeface="+mn-ea"/>
                  <a:cs typeface="+mn-cs"/>
                </a:rPr>
                <a:t>𝑄^</a:t>
              </a:r>
              <a:r>
                <a:rPr lang="it-IT" sz="1100" b="0" i="0">
                  <a:latin typeface="Cambria Math" panose="02040503050406030204" pitchFamily="18" charset="0"/>
                </a:rPr>
                <a:t>∗〗_𝑔+0,9571)</a:t>
              </a:r>
              <a:r>
                <a:rPr lang="it-IT" sz="1100" b="0" i="0">
                  <a:latin typeface="Cambria Math" panose="02040503050406030204" pitchFamily="18" charset="0"/>
                  <a:ea typeface="Cambria Math" panose="02040503050406030204" pitchFamily="18" charset="0"/>
                </a:rPr>
                <a:t>∙𝑎_𝑠</a:t>
              </a:r>
              <a:endParaRPr lang="it-IT"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109905</xdr:colOff>
      <xdr:row>3</xdr:row>
      <xdr:rowOff>24057</xdr:rowOff>
    </xdr:from>
    <xdr:to>
      <xdr:col>7</xdr:col>
      <xdr:colOff>659424</xdr:colOff>
      <xdr:row>15</xdr:row>
      <xdr:rowOff>97448</xdr:rowOff>
    </xdr:to>
    <xdr:pic>
      <xdr:nvPicPr>
        <xdr:cNvPr id="2" name="Immagin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905" y="573576"/>
          <a:ext cx="5370634" cy="2271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652097</xdr:colOff>
      <xdr:row>3</xdr:row>
      <xdr:rowOff>18246</xdr:rowOff>
    </xdr:from>
    <xdr:to>
      <xdr:col>15</xdr:col>
      <xdr:colOff>549518</xdr:colOff>
      <xdr:row>16</xdr:row>
      <xdr:rowOff>3663</xdr:rowOff>
    </xdr:to>
    <xdr:pic>
      <xdr:nvPicPr>
        <xdr:cNvPr id="3" name="Immagin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73212" y="567765"/>
          <a:ext cx="5407268" cy="2366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146540</xdr:colOff>
      <xdr:row>67</xdr:row>
      <xdr:rowOff>51288</xdr:rowOff>
    </xdr:from>
    <xdr:to>
      <xdr:col>7</xdr:col>
      <xdr:colOff>686361</xdr:colOff>
      <xdr:row>81</xdr:row>
      <xdr:rowOff>161192</xdr:rowOff>
    </xdr:to>
    <xdr:pic>
      <xdr:nvPicPr>
        <xdr:cNvPr id="4" name="Immagin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6540" y="6279173"/>
          <a:ext cx="5360936" cy="2674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84</xdr:row>
      <xdr:rowOff>0</xdr:rowOff>
    </xdr:from>
    <xdr:to>
      <xdr:col>1</xdr:col>
      <xdr:colOff>304800</xdr:colOff>
      <xdr:row>85</xdr:row>
      <xdr:rowOff>123825</xdr:rowOff>
    </xdr:to>
    <xdr:sp macro="" textlink="">
      <xdr:nvSpPr>
        <xdr:cNvPr id="13316" name="AutoShape 4" descr="Risultati immagini per flangia">
          <a:extLst>
            <a:ext uri="{FF2B5EF4-FFF2-40B4-BE49-F238E27FC236}">
              <a16:creationId xmlns:a16="http://schemas.microsoft.com/office/drawing/2014/main" id="{00000000-0008-0000-0300-000004340000}"/>
            </a:ext>
          </a:extLst>
        </xdr:cNvPr>
        <xdr:cNvSpPr>
          <a:spLocks noChangeAspect="1" noChangeArrowheads="1"/>
        </xdr:cNvSpPr>
      </xdr:nvSpPr>
      <xdr:spPr bwMode="auto">
        <a:xfrm>
          <a:off x="6858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84</xdr:row>
      <xdr:rowOff>0</xdr:rowOff>
    </xdr:from>
    <xdr:to>
      <xdr:col>1</xdr:col>
      <xdr:colOff>304800</xdr:colOff>
      <xdr:row>85</xdr:row>
      <xdr:rowOff>123825</xdr:rowOff>
    </xdr:to>
    <xdr:sp macro="" textlink="">
      <xdr:nvSpPr>
        <xdr:cNvPr id="13317" name="AutoShape 5" descr="Risultati immagini per flangia">
          <a:extLst>
            <a:ext uri="{FF2B5EF4-FFF2-40B4-BE49-F238E27FC236}">
              <a16:creationId xmlns:a16="http://schemas.microsoft.com/office/drawing/2014/main" id="{00000000-0008-0000-0300-000005340000}"/>
            </a:ext>
          </a:extLst>
        </xdr:cNvPr>
        <xdr:cNvSpPr>
          <a:spLocks noChangeAspect="1" noChangeArrowheads="1"/>
        </xdr:cNvSpPr>
      </xdr:nvSpPr>
      <xdr:spPr bwMode="auto">
        <a:xfrm>
          <a:off x="6858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83</xdr:row>
      <xdr:rowOff>0</xdr:rowOff>
    </xdr:from>
    <xdr:to>
      <xdr:col>2</xdr:col>
      <xdr:colOff>304800</xdr:colOff>
      <xdr:row>84</xdr:row>
      <xdr:rowOff>123825</xdr:rowOff>
    </xdr:to>
    <xdr:sp macro="" textlink="">
      <xdr:nvSpPr>
        <xdr:cNvPr id="13318" name="AutoShape 6" descr="Risultati immagini per flangia">
          <a:extLst>
            <a:ext uri="{FF2B5EF4-FFF2-40B4-BE49-F238E27FC236}">
              <a16:creationId xmlns:a16="http://schemas.microsoft.com/office/drawing/2014/main" id="{00000000-0008-0000-0300-000006340000}"/>
            </a:ext>
          </a:extLst>
        </xdr:cNvPr>
        <xdr:cNvSpPr>
          <a:spLocks noChangeAspect="1" noChangeArrowheads="1"/>
        </xdr:cNvSpPr>
      </xdr:nvSpPr>
      <xdr:spPr bwMode="auto">
        <a:xfrm>
          <a:off x="1371600" y="9229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85</xdr:row>
      <xdr:rowOff>0</xdr:rowOff>
    </xdr:from>
    <xdr:to>
      <xdr:col>4</xdr:col>
      <xdr:colOff>304800</xdr:colOff>
      <xdr:row>86</xdr:row>
      <xdr:rowOff>123825</xdr:rowOff>
    </xdr:to>
    <xdr:sp macro="" textlink="">
      <xdr:nvSpPr>
        <xdr:cNvPr id="13321" name="AutoShape 9" descr="Risultati immagini per flangia guarnizione fibra compressa">
          <a:extLst>
            <a:ext uri="{FF2B5EF4-FFF2-40B4-BE49-F238E27FC236}">
              <a16:creationId xmlns:a16="http://schemas.microsoft.com/office/drawing/2014/main" id="{00000000-0008-0000-0300-000009340000}"/>
            </a:ext>
          </a:extLst>
        </xdr:cNvPr>
        <xdr:cNvSpPr>
          <a:spLocks noChangeAspect="1" noChangeArrowheads="1"/>
        </xdr:cNvSpPr>
      </xdr:nvSpPr>
      <xdr:spPr bwMode="auto">
        <a:xfrm>
          <a:off x="274320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86</xdr:row>
      <xdr:rowOff>0</xdr:rowOff>
    </xdr:from>
    <xdr:to>
      <xdr:col>6</xdr:col>
      <xdr:colOff>304800</xdr:colOff>
      <xdr:row>87</xdr:row>
      <xdr:rowOff>123825</xdr:rowOff>
    </xdr:to>
    <xdr:sp macro="" textlink="">
      <xdr:nvSpPr>
        <xdr:cNvPr id="13323" name="AutoShape 11" descr="Risultati immagini per tubazione filetto maschio femmina">
          <a:extLst>
            <a:ext uri="{FF2B5EF4-FFF2-40B4-BE49-F238E27FC236}">
              <a16:creationId xmlns:a16="http://schemas.microsoft.com/office/drawing/2014/main" id="{00000000-0008-0000-0300-00000B340000}"/>
            </a:ext>
          </a:extLst>
        </xdr:cNvPr>
        <xdr:cNvSpPr>
          <a:spLocks noChangeAspect="1" noChangeArrowheads="1"/>
        </xdr:cNvSpPr>
      </xdr:nvSpPr>
      <xdr:spPr bwMode="auto">
        <a:xfrm>
          <a:off x="4114800" y="995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86</xdr:row>
      <xdr:rowOff>0</xdr:rowOff>
    </xdr:from>
    <xdr:to>
      <xdr:col>6</xdr:col>
      <xdr:colOff>304800</xdr:colOff>
      <xdr:row>87</xdr:row>
      <xdr:rowOff>123825</xdr:rowOff>
    </xdr:to>
    <xdr:sp macro="" textlink="">
      <xdr:nvSpPr>
        <xdr:cNvPr id="13324" name="AutoShape 12" descr="Risultati immagini per tubazione filetto maschio femmina">
          <a:extLst>
            <a:ext uri="{FF2B5EF4-FFF2-40B4-BE49-F238E27FC236}">
              <a16:creationId xmlns:a16="http://schemas.microsoft.com/office/drawing/2014/main" id="{00000000-0008-0000-0300-00000C340000}"/>
            </a:ext>
          </a:extLst>
        </xdr:cNvPr>
        <xdr:cNvSpPr>
          <a:spLocks noChangeAspect="1" noChangeArrowheads="1"/>
        </xdr:cNvSpPr>
      </xdr:nvSpPr>
      <xdr:spPr bwMode="auto">
        <a:xfrm>
          <a:off x="4114800" y="977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84</xdr:row>
      <xdr:rowOff>0</xdr:rowOff>
    </xdr:from>
    <xdr:to>
      <xdr:col>1</xdr:col>
      <xdr:colOff>304800</xdr:colOff>
      <xdr:row>85</xdr:row>
      <xdr:rowOff>123825</xdr:rowOff>
    </xdr:to>
    <xdr:sp macro="" textlink="">
      <xdr:nvSpPr>
        <xdr:cNvPr id="16" name="AutoShape 4" descr="Risultati immagini per flangia">
          <a:extLst>
            <a:ext uri="{FF2B5EF4-FFF2-40B4-BE49-F238E27FC236}">
              <a16:creationId xmlns:a16="http://schemas.microsoft.com/office/drawing/2014/main" id="{00000000-0008-0000-0300-000010000000}"/>
            </a:ext>
          </a:extLst>
        </xdr:cNvPr>
        <xdr:cNvSpPr>
          <a:spLocks noChangeAspect="1" noChangeArrowheads="1"/>
        </xdr:cNvSpPr>
      </xdr:nvSpPr>
      <xdr:spPr bwMode="auto">
        <a:xfrm>
          <a:off x="685800" y="928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84</xdr:row>
      <xdr:rowOff>0</xdr:rowOff>
    </xdr:from>
    <xdr:to>
      <xdr:col>1</xdr:col>
      <xdr:colOff>304800</xdr:colOff>
      <xdr:row>85</xdr:row>
      <xdr:rowOff>123825</xdr:rowOff>
    </xdr:to>
    <xdr:sp macro="" textlink="">
      <xdr:nvSpPr>
        <xdr:cNvPr id="17" name="AutoShape 5" descr="Risultati immagini per flangia">
          <a:extLst>
            <a:ext uri="{FF2B5EF4-FFF2-40B4-BE49-F238E27FC236}">
              <a16:creationId xmlns:a16="http://schemas.microsoft.com/office/drawing/2014/main" id="{00000000-0008-0000-0300-000011000000}"/>
            </a:ext>
          </a:extLst>
        </xdr:cNvPr>
        <xdr:cNvSpPr>
          <a:spLocks noChangeAspect="1" noChangeArrowheads="1"/>
        </xdr:cNvSpPr>
      </xdr:nvSpPr>
      <xdr:spPr bwMode="auto">
        <a:xfrm>
          <a:off x="685800" y="928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83</xdr:row>
      <xdr:rowOff>0</xdr:rowOff>
    </xdr:from>
    <xdr:to>
      <xdr:col>2</xdr:col>
      <xdr:colOff>304800</xdr:colOff>
      <xdr:row>84</xdr:row>
      <xdr:rowOff>180975</xdr:rowOff>
    </xdr:to>
    <xdr:sp macro="" textlink="">
      <xdr:nvSpPr>
        <xdr:cNvPr id="18" name="AutoShape 6" descr="Risultati immagini per flangia">
          <a:extLst>
            <a:ext uri="{FF2B5EF4-FFF2-40B4-BE49-F238E27FC236}">
              <a16:creationId xmlns:a16="http://schemas.microsoft.com/office/drawing/2014/main" id="{00000000-0008-0000-0300-000012000000}"/>
            </a:ext>
          </a:extLst>
        </xdr:cNvPr>
        <xdr:cNvSpPr>
          <a:spLocks noChangeAspect="1" noChangeArrowheads="1"/>
        </xdr:cNvSpPr>
      </xdr:nvSpPr>
      <xdr:spPr bwMode="auto">
        <a:xfrm>
          <a:off x="1371600" y="9048750"/>
          <a:ext cx="304800" cy="3033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85</xdr:row>
      <xdr:rowOff>0</xdr:rowOff>
    </xdr:from>
    <xdr:to>
      <xdr:col>4</xdr:col>
      <xdr:colOff>304800</xdr:colOff>
      <xdr:row>86</xdr:row>
      <xdr:rowOff>123825</xdr:rowOff>
    </xdr:to>
    <xdr:sp macro="" textlink="">
      <xdr:nvSpPr>
        <xdr:cNvPr id="19" name="AutoShape 9" descr="Risultati immagini per flangia guarnizione fibra compressa">
          <a:extLst>
            <a:ext uri="{FF2B5EF4-FFF2-40B4-BE49-F238E27FC236}">
              <a16:creationId xmlns:a16="http://schemas.microsoft.com/office/drawing/2014/main" id="{00000000-0008-0000-0300-000013000000}"/>
            </a:ext>
          </a:extLst>
        </xdr:cNvPr>
        <xdr:cNvSpPr>
          <a:spLocks noChangeAspect="1" noChangeArrowheads="1"/>
        </xdr:cNvSpPr>
      </xdr:nvSpPr>
      <xdr:spPr bwMode="auto">
        <a:xfrm>
          <a:off x="2743200" y="946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139213</xdr:colOff>
      <xdr:row>20</xdr:row>
      <xdr:rowOff>80595</xdr:rowOff>
    </xdr:from>
    <xdr:to>
      <xdr:col>7</xdr:col>
      <xdr:colOff>628605</xdr:colOff>
      <xdr:row>37</xdr:row>
      <xdr:rowOff>58615</xdr:rowOff>
    </xdr:to>
    <xdr:pic>
      <xdr:nvPicPr>
        <xdr:cNvPr id="20" name="Immagine 19">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9213" y="3941883"/>
          <a:ext cx="5310507" cy="3091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490903</xdr:colOff>
      <xdr:row>96</xdr:row>
      <xdr:rowOff>21981</xdr:rowOff>
    </xdr:from>
    <xdr:to>
      <xdr:col>6</xdr:col>
      <xdr:colOff>202222</xdr:colOff>
      <xdr:row>109</xdr:row>
      <xdr:rowOff>88656</xdr:rowOff>
    </xdr:to>
    <xdr:pic>
      <xdr:nvPicPr>
        <xdr:cNvPr id="23" name="Immagine 22" descr="https://upload.wikimedia.org/wikipedia/commons/thumb/c/c1/Phase-diag2-it.svg/330px-Phase-diag2-it.svg.png">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79634" y="17819077"/>
          <a:ext cx="3154973" cy="2447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293077</xdr:colOff>
      <xdr:row>20</xdr:row>
      <xdr:rowOff>36634</xdr:rowOff>
    </xdr:from>
    <xdr:to>
      <xdr:col>15</xdr:col>
      <xdr:colOff>458109</xdr:colOff>
      <xdr:row>38</xdr:row>
      <xdr:rowOff>55147</xdr:rowOff>
    </xdr:to>
    <xdr:pic>
      <xdr:nvPicPr>
        <xdr:cNvPr id="24" name="Immagine 23">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802923" y="3897922"/>
          <a:ext cx="4986148" cy="3315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7</xdr:col>
      <xdr:colOff>637443</xdr:colOff>
      <xdr:row>63</xdr:row>
      <xdr:rowOff>135751</xdr:rowOff>
    </xdr:to>
    <xdr:pic>
      <xdr:nvPicPr>
        <xdr:cNvPr id="25" name="Immagine 24">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7341577"/>
          <a:ext cx="5458558" cy="453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222-MS008%20Foglio%20di%20calcolo-gas%20tecnici-rischio%20asfissia%20rev.%2001-202109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messa"/>
      <sheetName val="Modulo"/>
      <sheetName val="Relazioni di calcolo"/>
      <sheetName val="Utilità"/>
      <sheetName val="Gas tecnici"/>
      <sheetName val="Dati"/>
    </sheetNames>
    <sheetDataSet>
      <sheetData sheetId="0" refreshError="1"/>
      <sheetData sheetId="1" refreshError="1"/>
      <sheetData sheetId="2" refreshError="1"/>
      <sheetData sheetId="3" refreshError="1"/>
      <sheetData sheetId="4" refreshError="1"/>
      <sheetData sheetId="5">
        <row r="41">
          <cell r="F41">
            <v>0.05</v>
          </cell>
        </row>
        <row r="42">
          <cell r="F42">
            <v>0.03</v>
          </cell>
        </row>
        <row r="43">
          <cell r="A43" t="str">
            <v>Naturale - 50% superfici apribili (RA1/10) aperte</v>
          </cell>
        </row>
        <row r="44">
          <cell r="A44" t="str">
            <v>Naturale - 25% superfici apribili (RA1/10) aperte</v>
          </cell>
        </row>
        <row r="45">
          <cell r="F45">
            <v>5.0000000000000001E-3</v>
          </cell>
        </row>
        <row r="46">
          <cell r="F46">
            <v>0.1</v>
          </cell>
        </row>
      </sheetData>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amask">
  <a:themeElements>
    <a:clrScheme name="Giallo">
      <a:dk1>
        <a:sysClr val="windowText" lastClr="000000"/>
      </a:dk1>
      <a:lt1>
        <a:sysClr val="window" lastClr="FFFFFF"/>
      </a:lt1>
      <a:dk2>
        <a:srgbClr val="39302A"/>
      </a:dk2>
      <a:lt2>
        <a:srgbClr val="E5DEDB"/>
      </a:lt2>
      <a:accent1>
        <a:srgbClr val="FFCA08"/>
      </a:accent1>
      <a:accent2>
        <a:srgbClr val="F8931D"/>
      </a:accent2>
      <a:accent3>
        <a:srgbClr val="CE8D3E"/>
      </a:accent3>
      <a:accent4>
        <a:srgbClr val="EC7016"/>
      </a:accent4>
      <a:accent5>
        <a:srgbClr val="E64823"/>
      </a:accent5>
      <a:accent6>
        <a:srgbClr val="9C6A6A"/>
      </a:accent6>
      <a:hlink>
        <a:srgbClr val="2998E3"/>
      </a:hlink>
      <a:folHlink>
        <a:srgbClr val="7F723D"/>
      </a:folHlink>
    </a:clrScheme>
    <a:fontScheme name="Damask">
      <a:majorFont>
        <a:latin typeface="Bookman Old Style" panose="02050604050505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Rockwell" panose="020606030202050204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amask">
      <a:fillStyleLst>
        <a:solidFill>
          <a:schemeClr val="phClr"/>
        </a:solidFill>
        <a:gradFill rotWithShape="1">
          <a:gsLst>
            <a:gs pos="0">
              <a:schemeClr val="phClr">
                <a:tint val="48000"/>
                <a:satMod val="105000"/>
                <a:lumMod val="110000"/>
              </a:schemeClr>
            </a:gs>
            <a:gs pos="100000">
              <a:schemeClr val="phClr">
                <a:tint val="78000"/>
                <a:satMod val="109000"/>
                <a:lumMod val="100000"/>
              </a:schemeClr>
            </a:gs>
          </a:gsLst>
          <a:lin ang="5400000" scaled="0"/>
        </a:gradFill>
        <a:gradFill rotWithShape="1">
          <a:gsLst>
            <a:gs pos="0">
              <a:schemeClr val="phClr">
                <a:tint val="94000"/>
                <a:satMod val="100000"/>
                <a:lumMod val="104000"/>
              </a:schemeClr>
            </a:gs>
            <a:gs pos="69000">
              <a:schemeClr val="phClr">
                <a:shade val="86000"/>
                <a:satMod val="130000"/>
                <a:lumMod val="102000"/>
              </a:schemeClr>
            </a:gs>
            <a:gs pos="100000">
              <a:schemeClr val="phClr">
                <a:shade val="72000"/>
                <a:satMod val="130000"/>
                <a:lumMod val="100000"/>
              </a:schemeClr>
            </a:gs>
          </a:gsLst>
          <a:lin ang="5400000" scaled="0"/>
        </a:gradFill>
      </a:fillStyleLst>
      <a:lnStyleLst>
        <a:ln w="12700"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outerShdw blurRad="50800" dist="38100" dir="5400000" sy="96000" rotWithShape="0">
              <a:srgbClr val="000000">
                <a:alpha val="54000"/>
              </a:srgbClr>
            </a:outerShdw>
          </a:effectLst>
        </a:effectStyle>
        <a:effectStyle>
          <a:effectLst>
            <a:outerShdw blurRad="76200" dist="38100" dir="5400000" algn="ctr" rotWithShape="0">
              <a:srgbClr val="000000">
                <a:alpha val="76000"/>
              </a:srgbClr>
            </a:outerShdw>
          </a:effectLst>
          <a:scene3d>
            <a:camera prst="orthographicFront">
              <a:rot lat="0" lon="0" rev="0"/>
            </a:camera>
            <a:lightRig rig="balanced" dir="t"/>
          </a:scene3d>
          <a:sp3d prstMaterial="matte">
            <a:bevelT w="25400" h="25400" prst="relaxedInset"/>
          </a:sp3d>
        </a:effectStyle>
      </a:effectStyleLst>
      <a:bgFillStyleLst>
        <a:solidFill>
          <a:schemeClr val="phClr"/>
        </a:solidFill>
        <a:solidFill>
          <a:schemeClr val="phClr">
            <a:tint val="95000"/>
            <a:satMod val="170000"/>
          </a:schemeClr>
        </a:solidFill>
        <a:blipFill rotWithShape="1">
          <a:blip xmlns:r="http://schemas.openxmlformats.org/officeDocument/2006/relationships" r:embed="rId1">
            <a:duotone>
              <a:schemeClr val="phClr">
                <a:shade val="18000"/>
                <a:satMod val="160000"/>
                <a:lumMod val="28000"/>
              </a:schemeClr>
              <a:schemeClr val="phClr">
                <a:tint val="95000"/>
                <a:satMod val="160000"/>
                <a:lumMod val="116000"/>
              </a:schemeClr>
            </a:duotone>
          </a:blip>
          <a:stretch/>
        </a:blipFill>
      </a:bgFillStyleLst>
    </a:fmtScheme>
  </a:themeElements>
  <a:objectDefaults/>
  <a:extraClrSchemeLst/>
  <a:extLst>
    <a:ext uri="{05A4C25C-085E-4340-85A3-A5531E510DB2}">
      <thm15:themeFamily xmlns:thm15="http://schemas.microsoft.com/office/thememl/2012/main" name="Damask" id="{F9A299A0-33D0-4E0F-9F3F-7163E3744208}" vid="{746EEEEA-FB6A-406B-B510-531588D54811}"/>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vmlDrawing" Target="../drawings/vmlDrawing2.vml"/><Relationship Id="rId7" Type="http://schemas.openxmlformats.org/officeDocument/2006/relationships/oleObject" Target="../embeddings/oleObject2.bin"/><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image" Target="../media/image6.emf"/><Relationship Id="rId5" Type="http://schemas.openxmlformats.org/officeDocument/2006/relationships/oleObject" Target="../embeddings/oleObject1.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dimension ref="A1:O98"/>
  <sheetViews>
    <sheetView tabSelected="1" zoomScale="160" zoomScaleNormal="160" workbookViewId="0">
      <selection activeCell="A47" sqref="A47"/>
    </sheetView>
  </sheetViews>
  <sheetFormatPr defaultColWidth="9" defaultRowHeight="15" customHeight="1" x14ac:dyDescent="0.2"/>
  <cols>
    <col min="1" max="1" width="5.625" style="147" customWidth="1"/>
    <col min="2" max="4" width="9" style="147"/>
    <col min="5" max="5" width="10.625" style="147" customWidth="1"/>
    <col min="6" max="6" width="9.875" style="147" bestFit="1" customWidth="1"/>
    <col min="7" max="7" width="10.625" style="147" customWidth="1"/>
    <col min="8" max="8" width="6.625" style="147" customWidth="1"/>
    <col min="9" max="9" width="9" style="147"/>
    <col min="10" max="10" width="10.625" style="147" customWidth="1"/>
    <col min="11" max="16384" width="9" style="147"/>
  </cols>
  <sheetData>
    <row r="1" spans="1:8" ht="14.1" customHeight="1" x14ac:dyDescent="0.2">
      <c r="A1" s="281" t="s">
        <v>314</v>
      </c>
    </row>
    <row r="2" spans="1:8" ht="14.1" customHeight="1" x14ac:dyDescent="0.2">
      <c r="A2" s="289" t="s">
        <v>315</v>
      </c>
      <c r="B2" s="289"/>
      <c r="C2" s="289"/>
      <c r="D2" s="289"/>
      <c r="E2" s="289"/>
      <c r="F2" s="289"/>
      <c r="G2" s="289"/>
      <c r="H2" s="289"/>
    </row>
    <row r="3" spans="1:8" ht="14.1" customHeight="1" x14ac:dyDescent="0.2">
      <c r="A3" s="289"/>
      <c r="B3" s="289"/>
      <c r="C3" s="289"/>
      <c r="D3" s="289"/>
      <c r="E3" s="289"/>
      <c r="F3" s="289"/>
      <c r="G3" s="289"/>
      <c r="H3" s="289"/>
    </row>
    <row r="4" spans="1:8" s="282" customFormat="1" ht="14.1" customHeight="1" x14ac:dyDescent="0.2">
      <c r="A4" s="291" t="s">
        <v>316</v>
      </c>
      <c r="B4" s="291"/>
      <c r="C4" s="291"/>
      <c r="D4" s="291"/>
      <c r="E4" s="291"/>
      <c r="F4" s="291"/>
      <c r="G4" s="291"/>
      <c r="H4" s="291"/>
    </row>
    <row r="5" spans="1:8" s="282" customFormat="1" ht="14.1" customHeight="1" x14ac:dyDescent="0.2">
      <c r="A5" s="291"/>
      <c r="B5" s="291"/>
      <c r="C5" s="291"/>
      <c r="D5" s="291"/>
      <c r="E5" s="291"/>
      <c r="F5" s="291"/>
      <c r="G5" s="291"/>
      <c r="H5" s="291"/>
    </row>
    <row r="6" spans="1:8" s="282" customFormat="1" ht="14.1" customHeight="1" x14ac:dyDescent="0.2">
      <c r="A6" s="291"/>
      <c r="B6" s="291"/>
      <c r="C6" s="291"/>
      <c r="D6" s="291"/>
      <c r="E6" s="291"/>
      <c r="F6" s="291"/>
      <c r="G6" s="291"/>
      <c r="H6" s="291"/>
    </row>
    <row r="7" spans="1:8" s="282" customFormat="1" ht="14.1" customHeight="1" x14ac:dyDescent="0.2">
      <c r="A7" s="291"/>
      <c r="B7" s="291"/>
      <c r="C7" s="291"/>
      <c r="D7" s="291"/>
      <c r="E7" s="291"/>
      <c r="F7" s="291"/>
      <c r="G7" s="291"/>
      <c r="H7" s="291"/>
    </row>
    <row r="8" spans="1:8" s="282" customFormat="1" ht="14.1" customHeight="1" x14ac:dyDescent="0.2">
      <c r="A8" s="291" t="s">
        <v>321</v>
      </c>
      <c r="B8" s="291"/>
      <c r="C8" s="291"/>
      <c r="D8" s="291"/>
      <c r="E8" s="291"/>
      <c r="F8" s="291"/>
      <c r="G8" s="291"/>
      <c r="H8" s="291"/>
    </row>
    <row r="9" spans="1:8" s="282" customFormat="1" ht="14.1" customHeight="1" x14ac:dyDescent="0.2">
      <c r="A9" s="291"/>
      <c r="B9" s="291"/>
      <c r="C9" s="291"/>
      <c r="D9" s="291"/>
      <c r="E9" s="291"/>
      <c r="F9" s="291"/>
      <c r="G9" s="291"/>
      <c r="H9" s="291"/>
    </row>
    <row r="10" spans="1:8" s="282" customFormat="1" ht="14.1" customHeight="1" x14ac:dyDescent="0.2">
      <c r="A10" s="291"/>
      <c r="B10" s="291"/>
      <c r="C10" s="291"/>
      <c r="D10" s="291"/>
      <c r="E10" s="291"/>
      <c r="F10" s="291"/>
      <c r="G10" s="291"/>
      <c r="H10" s="291"/>
    </row>
    <row r="11" spans="1:8" s="282" customFormat="1" ht="14.1" customHeight="1" x14ac:dyDescent="0.2">
      <c r="A11" s="291"/>
      <c r="B11" s="291"/>
      <c r="C11" s="291"/>
      <c r="D11" s="291"/>
      <c r="E11" s="291"/>
      <c r="F11" s="291"/>
      <c r="G11" s="291"/>
      <c r="H11" s="291"/>
    </row>
    <row r="12" spans="1:8" s="282" customFormat="1" ht="14.1" customHeight="1" x14ac:dyDescent="0.2">
      <c r="A12" s="292" t="s">
        <v>317</v>
      </c>
      <c r="B12" s="292"/>
      <c r="C12" s="292"/>
      <c r="D12" s="292"/>
      <c r="E12" s="292"/>
      <c r="F12" s="292"/>
      <c r="G12" s="292"/>
      <c r="H12" s="292"/>
    </row>
    <row r="13" spans="1:8" s="282" customFormat="1" ht="14.1" customHeight="1" x14ac:dyDescent="0.2">
      <c r="A13" s="292"/>
      <c r="B13" s="292"/>
      <c r="C13" s="292"/>
      <c r="D13" s="292"/>
      <c r="E13" s="292"/>
      <c r="F13" s="292"/>
      <c r="G13" s="292"/>
      <c r="H13" s="292"/>
    </row>
    <row r="14" spans="1:8" ht="14.1" customHeight="1" x14ac:dyDescent="0.2">
      <c r="A14" s="290" t="s">
        <v>318</v>
      </c>
      <c r="B14" s="290"/>
      <c r="C14" s="290"/>
      <c r="D14" s="290"/>
      <c r="E14" s="290"/>
      <c r="F14" s="290"/>
      <c r="G14" s="290"/>
      <c r="H14" s="290"/>
    </row>
    <row r="15" spans="1:8" ht="14.1" customHeight="1" x14ac:dyDescent="0.2">
      <c r="A15" s="290"/>
      <c r="B15" s="290"/>
      <c r="C15" s="290"/>
      <c r="D15" s="290"/>
      <c r="E15" s="290"/>
      <c r="F15" s="290"/>
      <c r="G15" s="290"/>
      <c r="H15" s="290"/>
    </row>
    <row r="16" spans="1:8" ht="14.1" customHeight="1" x14ac:dyDescent="0.2">
      <c r="A16" s="290"/>
      <c r="B16" s="290"/>
      <c r="C16" s="290"/>
      <c r="D16" s="290"/>
      <c r="E16" s="290"/>
      <c r="F16" s="290"/>
      <c r="G16" s="290"/>
      <c r="H16" s="290"/>
    </row>
    <row r="18" spans="1:9" ht="14.1" customHeight="1" x14ac:dyDescent="0.2">
      <c r="A18" s="286" t="s">
        <v>32</v>
      </c>
      <c r="B18" s="286"/>
      <c r="C18" s="191"/>
      <c r="D18" s="191"/>
      <c r="E18" s="191"/>
      <c r="F18" s="191"/>
      <c r="G18" s="191"/>
      <c r="H18" s="191"/>
    </row>
    <row r="19" spans="1:9" ht="14.1" customHeight="1" x14ac:dyDescent="0.2">
      <c r="A19" s="288" t="s">
        <v>215</v>
      </c>
      <c r="B19" s="288"/>
      <c r="C19" s="288"/>
      <c r="D19" s="288"/>
      <c r="E19" s="288"/>
      <c r="F19" s="288"/>
      <c r="G19" s="288"/>
      <c r="H19" s="288"/>
      <c r="I19" s="193"/>
    </row>
    <row r="20" spans="1:9" ht="14.1" customHeight="1" x14ac:dyDescent="0.2">
      <c r="A20" s="288"/>
      <c r="B20" s="288"/>
      <c r="C20" s="288"/>
      <c r="D20" s="288"/>
      <c r="E20" s="288"/>
      <c r="F20" s="288"/>
      <c r="G20" s="288"/>
      <c r="H20" s="288"/>
      <c r="I20" s="193"/>
    </row>
    <row r="21" spans="1:9" ht="14.1" customHeight="1" x14ac:dyDescent="0.2">
      <c r="A21" s="288" t="s">
        <v>304</v>
      </c>
      <c r="B21" s="288"/>
      <c r="C21" s="288"/>
      <c r="D21" s="288"/>
      <c r="E21" s="288"/>
      <c r="F21" s="288"/>
      <c r="G21" s="288"/>
      <c r="H21" s="288"/>
      <c r="I21" s="193"/>
    </row>
    <row r="22" spans="1:9" ht="14.1" customHeight="1" x14ac:dyDescent="0.2">
      <c r="A22" s="288"/>
      <c r="B22" s="288"/>
      <c r="C22" s="288"/>
      <c r="D22" s="288"/>
      <c r="E22" s="288"/>
      <c r="F22" s="288"/>
      <c r="G22" s="288"/>
      <c r="H22" s="288"/>
      <c r="I22" s="193"/>
    </row>
    <row r="23" spans="1:9" ht="14.1" customHeight="1" x14ac:dyDescent="0.2">
      <c r="A23" s="288"/>
      <c r="B23" s="288"/>
      <c r="C23" s="288"/>
      <c r="D23" s="288"/>
      <c r="E23" s="288"/>
      <c r="F23" s="288"/>
      <c r="G23" s="288"/>
      <c r="H23" s="288"/>
      <c r="I23" s="193"/>
    </row>
    <row r="24" spans="1:9" ht="14.1" customHeight="1" x14ac:dyDescent="0.2">
      <c r="A24" s="288"/>
      <c r="B24" s="288"/>
      <c r="C24" s="288"/>
      <c r="D24" s="288"/>
      <c r="E24" s="288"/>
      <c r="F24" s="288"/>
      <c r="G24" s="288"/>
      <c r="H24" s="288"/>
      <c r="I24" s="193"/>
    </row>
    <row r="25" spans="1:9" ht="14.1" customHeight="1" x14ac:dyDescent="0.2">
      <c r="A25" s="288"/>
      <c r="B25" s="288"/>
      <c r="C25" s="288"/>
      <c r="D25" s="288"/>
      <c r="E25" s="288"/>
      <c r="F25" s="288"/>
      <c r="G25" s="288"/>
      <c r="H25" s="288"/>
      <c r="I25" s="193"/>
    </row>
    <row r="26" spans="1:9" ht="14.1" customHeight="1" x14ac:dyDescent="0.2">
      <c r="A26" s="288" t="s">
        <v>216</v>
      </c>
      <c r="B26" s="288"/>
      <c r="C26" s="288"/>
      <c r="D26" s="288"/>
      <c r="E26" s="288"/>
      <c r="F26" s="288"/>
      <c r="G26" s="288"/>
      <c r="H26" s="288"/>
      <c r="I26" s="193"/>
    </row>
    <row r="27" spans="1:9" ht="14.1" customHeight="1" x14ac:dyDescent="0.2">
      <c r="A27" s="288"/>
      <c r="B27" s="288"/>
      <c r="C27" s="288"/>
      <c r="D27" s="288"/>
      <c r="E27" s="288"/>
      <c r="F27" s="288"/>
      <c r="G27" s="288"/>
      <c r="H27" s="288"/>
      <c r="I27" s="193"/>
    </row>
    <row r="28" spans="1:9" ht="14.1" customHeight="1" x14ac:dyDescent="0.2">
      <c r="A28" s="288"/>
      <c r="B28" s="288"/>
      <c r="C28" s="288"/>
      <c r="D28" s="288"/>
      <c r="E28" s="288"/>
      <c r="F28" s="288"/>
      <c r="G28" s="288"/>
      <c r="H28" s="288"/>
      <c r="I28" s="193"/>
    </row>
    <row r="29" spans="1:9" ht="14.1" customHeight="1" x14ac:dyDescent="0.2">
      <c r="A29" s="294" t="s">
        <v>307</v>
      </c>
      <c r="B29" s="294"/>
      <c r="C29" s="294"/>
      <c r="D29" s="294"/>
      <c r="E29" s="294"/>
      <c r="F29" s="294"/>
      <c r="G29" s="294"/>
      <c r="H29" s="294"/>
      <c r="I29" s="192"/>
    </row>
    <row r="30" spans="1:9" ht="14.1" customHeight="1" x14ac:dyDescent="0.2">
      <c r="A30" s="294"/>
      <c r="B30" s="294"/>
      <c r="C30" s="294"/>
      <c r="D30" s="294"/>
      <c r="E30" s="294"/>
      <c r="F30" s="294"/>
      <c r="G30" s="294"/>
      <c r="H30" s="294"/>
      <c r="I30" s="192"/>
    </row>
    <row r="31" spans="1:9" ht="14.1" customHeight="1" x14ac:dyDescent="0.2">
      <c r="A31" s="294"/>
      <c r="B31" s="294"/>
      <c r="C31" s="294"/>
      <c r="D31" s="294"/>
      <c r="E31" s="294"/>
      <c r="F31" s="294"/>
      <c r="G31" s="294"/>
      <c r="H31" s="294"/>
      <c r="I31" s="192"/>
    </row>
    <row r="32" spans="1:9" ht="14.1" customHeight="1" x14ac:dyDescent="0.2">
      <c r="A32" s="294"/>
      <c r="B32" s="294"/>
      <c r="C32" s="294"/>
      <c r="D32" s="294"/>
      <c r="E32" s="294"/>
      <c r="F32" s="294"/>
      <c r="G32" s="294"/>
      <c r="H32" s="294"/>
    </row>
    <row r="33" spans="1:15" ht="14.1" customHeight="1" x14ac:dyDescent="0.2">
      <c r="A33" s="294"/>
      <c r="B33" s="294"/>
      <c r="C33" s="294"/>
      <c r="D33" s="294"/>
      <c r="E33" s="294"/>
      <c r="F33" s="294"/>
      <c r="G33" s="294"/>
      <c r="H33" s="294"/>
    </row>
    <row r="34" spans="1:15" ht="14.1" customHeight="1" x14ac:dyDescent="0.2">
      <c r="A34" s="287" t="s">
        <v>33</v>
      </c>
      <c r="B34" s="287"/>
      <c r="C34" s="287"/>
      <c r="D34" s="287"/>
      <c r="E34" s="287"/>
      <c r="F34" s="287"/>
      <c r="G34" s="287"/>
      <c r="H34" s="287"/>
      <c r="J34" s="280"/>
      <c r="K34" s="280"/>
      <c r="L34" s="280"/>
      <c r="M34" s="280"/>
      <c r="N34" s="280"/>
      <c r="O34" s="280"/>
    </row>
    <row r="35" spans="1:15" ht="14.1" customHeight="1" x14ac:dyDescent="0.2">
      <c r="A35" s="288" t="s">
        <v>323</v>
      </c>
      <c r="B35" s="288"/>
      <c r="C35" s="288"/>
      <c r="D35" s="288"/>
      <c r="E35" s="288"/>
      <c r="F35" s="288"/>
      <c r="G35" s="288"/>
      <c r="H35" s="288"/>
      <c r="I35" s="193"/>
    </row>
    <row r="36" spans="1:15" ht="14.1" customHeight="1" x14ac:dyDescent="0.2">
      <c r="A36" s="288"/>
      <c r="B36" s="288"/>
      <c r="C36" s="288"/>
      <c r="D36" s="288"/>
      <c r="E36" s="288"/>
      <c r="F36" s="288"/>
      <c r="G36" s="288"/>
      <c r="H36" s="288"/>
      <c r="I36" s="193"/>
    </row>
    <row r="37" spans="1:15" ht="14.1" customHeight="1" x14ac:dyDescent="0.2">
      <c r="A37" s="288"/>
      <c r="B37" s="288"/>
      <c r="C37" s="288"/>
      <c r="D37" s="288"/>
      <c r="E37" s="288"/>
      <c r="F37" s="288"/>
      <c r="G37" s="288"/>
      <c r="H37" s="288"/>
      <c r="I37" s="193"/>
    </row>
    <row r="38" spans="1:15" ht="14.1" customHeight="1" x14ac:dyDescent="0.2">
      <c r="A38" s="288"/>
      <c r="B38" s="288"/>
      <c r="C38" s="288"/>
      <c r="D38" s="288"/>
      <c r="E38" s="288"/>
      <c r="F38" s="288"/>
      <c r="G38" s="288"/>
      <c r="H38" s="288"/>
      <c r="I38" s="193"/>
    </row>
    <row r="39" spans="1:15" ht="14.1" customHeight="1" x14ac:dyDescent="0.2">
      <c r="A39" s="288"/>
      <c r="B39" s="288"/>
      <c r="C39" s="288"/>
      <c r="D39" s="288"/>
      <c r="E39" s="288"/>
      <c r="F39" s="288"/>
      <c r="G39" s="288"/>
      <c r="H39" s="288"/>
      <c r="I39" s="193"/>
    </row>
    <row r="40" spans="1:15" ht="14.1" customHeight="1" x14ac:dyDescent="0.2">
      <c r="A40" s="288"/>
      <c r="B40" s="288"/>
      <c r="C40" s="288"/>
      <c r="D40" s="288"/>
      <c r="E40" s="288"/>
      <c r="F40" s="288"/>
      <c r="G40" s="288"/>
      <c r="H40" s="288"/>
      <c r="I40" s="193"/>
    </row>
    <row r="41" spans="1:15" ht="14.1" customHeight="1" x14ac:dyDescent="0.2">
      <c r="A41" s="288" t="s">
        <v>305</v>
      </c>
      <c r="B41" s="288"/>
      <c r="C41" s="288"/>
      <c r="D41" s="288"/>
      <c r="E41" s="288"/>
      <c r="F41" s="288"/>
      <c r="G41" s="288"/>
      <c r="H41" s="288"/>
      <c r="I41" s="193"/>
    </row>
    <row r="42" spans="1:15" ht="14.1" customHeight="1" x14ac:dyDescent="0.2">
      <c r="A42" s="288"/>
      <c r="B42" s="288"/>
      <c r="C42" s="288"/>
      <c r="D42" s="288"/>
      <c r="E42" s="288"/>
      <c r="F42" s="288"/>
      <c r="G42" s="288"/>
      <c r="H42" s="288"/>
      <c r="I42" s="193"/>
    </row>
    <row r="43" spans="1:15" ht="14.1" customHeight="1" x14ac:dyDescent="0.2">
      <c r="A43" s="288"/>
      <c r="B43" s="288"/>
      <c r="C43" s="288"/>
      <c r="D43" s="288"/>
      <c r="E43" s="288"/>
      <c r="F43" s="288"/>
      <c r="G43" s="288"/>
      <c r="H43" s="288"/>
      <c r="I43" s="193"/>
    </row>
    <row r="44" spans="1:15" ht="14.1" customHeight="1" x14ac:dyDescent="0.2">
      <c r="A44" s="288" t="s">
        <v>324</v>
      </c>
      <c r="B44" s="288"/>
      <c r="C44" s="288"/>
      <c r="D44" s="288"/>
      <c r="E44" s="288"/>
      <c r="F44" s="288"/>
      <c r="G44" s="288"/>
      <c r="H44" s="288"/>
      <c r="I44" s="193"/>
    </row>
    <row r="45" spans="1:15" ht="14.1" customHeight="1" x14ac:dyDescent="0.2">
      <c r="A45" s="288"/>
      <c r="B45" s="288"/>
      <c r="C45" s="288"/>
      <c r="D45" s="288"/>
      <c r="E45" s="288"/>
      <c r="F45" s="288"/>
      <c r="G45" s="288"/>
      <c r="H45" s="288"/>
      <c r="I45" s="193"/>
    </row>
    <row r="46" spans="1:15" ht="14.1" customHeight="1" x14ac:dyDescent="0.2">
      <c r="A46" s="288"/>
      <c r="B46" s="288"/>
      <c r="C46" s="288"/>
      <c r="D46" s="288"/>
      <c r="E46" s="288"/>
      <c r="F46" s="288"/>
      <c r="G46" s="288"/>
      <c r="H46" s="288"/>
      <c r="I46" s="193"/>
    </row>
    <row r="47" spans="1:15" ht="14.1" customHeight="1" x14ac:dyDescent="0.2">
      <c r="A47" s="253"/>
      <c r="B47" s="253"/>
      <c r="C47" s="253"/>
      <c r="D47" s="253"/>
      <c r="E47" s="253"/>
      <c r="F47" s="253"/>
      <c r="G47" s="253"/>
      <c r="H47" s="253"/>
      <c r="I47" s="193"/>
    </row>
    <row r="48" spans="1:15" ht="14.1" customHeight="1" x14ac:dyDescent="0.2">
      <c r="A48" s="283"/>
      <c r="B48" s="283"/>
      <c r="C48" s="283"/>
      <c r="D48" s="283"/>
      <c r="E48" s="283"/>
      <c r="F48" s="283"/>
      <c r="G48" s="283"/>
      <c r="H48" s="283"/>
      <c r="I48" s="193"/>
    </row>
    <row r="49" spans="1:9" ht="14.1" customHeight="1" x14ac:dyDescent="0.2">
      <c r="A49" s="283"/>
      <c r="B49" s="283"/>
      <c r="C49" s="283"/>
      <c r="D49" s="283"/>
      <c r="E49" s="283"/>
      <c r="F49" s="283"/>
      <c r="G49" s="283"/>
      <c r="H49" s="283"/>
      <c r="I49" s="193"/>
    </row>
    <row r="50" spans="1:9" ht="14.1" customHeight="1" x14ac:dyDescent="0.2">
      <c r="A50" s="253"/>
      <c r="B50" s="253"/>
      <c r="C50" s="253"/>
      <c r="D50" s="253"/>
      <c r="E50" s="253"/>
      <c r="F50" s="253"/>
      <c r="G50" s="253"/>
      <c r="H50" s="253"/>
      <c r="I50" s="193"/>
    </row>
    <row r="51" spans="1:9" ht="14.1" customHeight="1" x14ac:dyDescent="0.2">
      <c r="A51" s="253"/>
      <c r="B51" s="253"/>
      <c r="C51" s="253"/>
      <c r="D51" s="253"/>
      <c r="E51" s="253"/>
      <c r="F51" s="253"/>
      <c r="G51" s="253"/>
      <c r="H51" s="253"/>
      <c r="I51" s="193"/>
    </row>
    <row r="52" spans="1:9" ht="14.1" customHeight="1" x14ac:dyDescent="0.2">
      <c r="A52" s="288" t="s">
        <v>308</v>
      </c>
      <c r="B52" s="288"/>
      <c r="C52" s="288"/>
      <c r="D52" s="288"/>
      <c r="E52" s="288"/>
      <c r="F52" s="288"/>
      <c r="G52" s="288"/>
      <c r="H52" s="288"/>
      <c r="I52" s="193"/>
    </row>
    <row r="53" spans="1:9" ht="14.1" customHeight="1" x14ac:dyDescent="0.2">
      <c r="A53" s="288"/>
      <c r="B53" s="288"/>
      <c r="C53" s="288"/>
      <c r="D53" s="288"/>
      <c r="E53" s="288"/>
      <c r="F53" s="288"/>
      <c r="G53" s="288"/>
      <c r="H53" s="288"/>
      <c r="I53" s="193"/>
    </row>
    <row r="54" spans="1:9" ht="14.1" customHeight="1" x14ac:dyDescent="0.2">
      <c r="A54" s="288"/>
      <c r="B54" s="288"/>
      <c r="C54" s="288"/>
      <c r="D54" s="288"/>
      <c r="E54" s="288"/>
      <c r="F54" s="288"/>
      <c r="G54" s="288"/>
      <c r="H54" s="288"/>
      <c r="I54" s="193"/>
    </row>
    <row r="55" spans="1:9" ht="14.1" customHeight="1" x14ac:dyDescent="0.2">
      <c r="A55" s="288"/>
      <c r="B55" s="288"/>
      <c r="C55" s="288"/>
      <c r="D55" s="288"/>
      <c r="E55" s="288"/>
      <c r="F55" s="288"/>
      <c r="G55" s="288"/>
      <c r="H55" s="288"/>
      <c r="I55" s="193"/>
    </row>
    <row r="56" spans="1:9" ht="14.1" customHeight="1" x14ac:dyDescent="0.2">
      <c r="A56" s="288"/>
      <c r="B56" s="288"/>
      <c r="C56" s="288"/>
      <c r="D56" s="288"/>
      <c r="E56" s="288"/>
      <c r="F56" s="288"/>
      <c r="G56" s="288"/>
      <c r="H56" s="288"/>
      <c r="I56" s="193"/>
    </row>
    <row r="57" spans="1:9" ht="14.1" customHeight="1" x14ac:dyDescent="0.2">
      <c r="A57" s="288" t="s">
        <v>237</v>
      </c>
      <c r="B57" s="288"/>
      <c r="C57" s="288"/>
      <c r="D57" s="288"/>
      <c r="E57" s="288"/>
      <c r="F57" s="288"/>
      <c r="G57" s="288"/>
      <c r="H57" s="288"/>
      <c r="I57" s="193"/>
    </row>
    <row r="58" spans="1:9" ht="14.1" customHeight="1" x14ac:dyDescent="0.2">
      <c r="A58" s="288"/>
      <c r="B58" s="288"/>
      <c r="C58" s="288"/>
      <c r="D58" s="288"/>
      <c r="E58" s="288"/>
      <c r="F58" s="288"/>
      <c r="G58" s="288"/>
      <c r="H58" s="288"/>
      <c r="I58" s="193"/>
    </row>
    <row r="59" spans="1:9" ht="14.1" customHeight="1" x14ac:dyDescent="0.2">
      <c r="A59" s="288"/>
      <c r="B59" s="288"/>
      <c r="C59" s="288"/>
      <c r="D59" s="288"/>
      <c r="E59" s="288"/>
      <c r="F59" s="288"/>
      <c r="G59" s="288"/>
      <c r="H59" s="288"/>
      <c r="I59" s="193"/>
    </row>
    <row r="60" spans="1:9" ht="14.1" customHeight="1" x14ac:dyDescent="0.2">
      <c r="A60" s="288"/>
      <c r="B60" s="288"/>
      <c r="C60" s="288"/>
      <c r="D60" s="288"/>
      <c r="E60" s="288"/>
      <c r="F60" s="288"/>
      <c r="G60" s="288"/>
      <c r="H60" s="288"/>
      <c r="I60" s="193"/>
    </row>
    <row r="61" spans="1:9" ht="14.1" customHeight="1" x14ac:dyDescent="0.2">
      <c r="A61" s="288" t="s">
        <v>306</v>
      </c>
      <c r="B61" s="288"/>
      <c r="C61" s="288"/>
      <c r="D61" s="288"/>
      <c r="E61" s="288"/>
      <c r="F61" s="288"/>
      <c r="G61" s="288"/>
      <c r="H61" s="288"/>
      <c r="I61" s="193"/>
    </row>
    <row r="62" spans="1:9" ht="14.1" customHeight="1" x14ac:dyDescent="0.2">
      <c r="A62" s="288" t="s">
        <v>309</v>
      </c>
      <c r="B62" s="288"/>
      <c r="C62" s="288"/>
      <c r="D62" s="288"/>
      <c r="E62" s="288"/>
      <c r="F62" s="288"/>
      <c r="G62" s="288"/>
      <c r="H62" s="288"/>
      <c r="I62" s="193"/>
    </row>
    <row r="63" spans="1:9" ht="14.1" customHeight="1" x14ac:dyDescent="0.2">
      <c r="A63" s="288"/>
      <c r="B63" s="288"/>
      <c r="C63" s="288"/>
      <c r="D63" s="288"/>
      <c r="E63" s="288"/>
      <c r="F63" s="288"/>
      <c r="G63" s="288"/>
      <c r="H63" s="288"/>
      <c r="I63" s="193"/>
    </row>
    <row r="64" spans="1:9" ht="14.1" customHeight="1" x14ac:dyDescent="0.2">
      <c r="A64" s="288"/>
      <c r="B64" s="288"/>
      <c r="C64" s="288"/>
      <c r="D64" s="288"/>
      <c r="E64" s="288"/>
      <c r="F64" s="288"/>
      <c r="G64" s="288"/>
      <c r="H64" s="288"/>
      <c r="I64" s="193"/>
    </row>
    <row r="65" spans="1:9" ht="14.1" customHeight="1" x14ac:dyDescent="0.2">
      <c r="A65" s="288"/>
      <c r="B65" s="288"/>
      <c r="C65" s="288"/>
      <c r="D65" s="288"/>
      <c r="E65" s="288"/>
      <c r="F65" s="288"/>
      <c r="G65" s="288"/>
      <c r="H65" s="288"/>
      <c r="I65" s="193"/>
    </row>
    <row r="66" spans="1:9" ht="15" customHeight="1" x14ac:dyDescent="0.2">
      <c r="A66" s="288"/>
      <c r="B66" s="288"/>
      <c r="C66" s="288"/>
      <c r="D66" s="288"/>
      <c r="E66" s="288"/>
      <c r="F66" s="288"/>
      <c r="G66" s="288"/>
      <c r="H66" s="288"/>
      <c r="I66" s="193"/>
    </row>
    <row r="67" spans="1:9" ht="15" customHeight="1" x14ac:dyDescent="0.2">
      <c r="A67" s="288" t="s">
        <v>313</v>
      </c>
      <c r="B67" s="288"/>
      <c r="C67" s="288"/>
      <c r="D67" s="288"/>
      <c r="E67" s="288"/>
      <c r="F67" s="288"/>
      <c r="G67" s="288"/>
      <c r="H67" s="288"/>
      <c r="I67" s="193"/>
    </row>
    <row r="68" spans="1:9" ht="15" customHeight="1" x14ac:dyDescent="0.2">
      <c r="A68" s="288"/>
      <c r="B68" s="288"/>
      <c r="C68" s="288"/>
      <c r="D68" s="288"/>
      <c r="E68" s="288"/>
      <c r="F68" s="288"/>
      <c r="G68" s="288"/>
      <c r="H68" s="288"/>
      <c r="I68" s="193"/>
    </row>
    <row r="69" spans="1:9" ht="15" customHeight="1" x14ac:dyDescent="0.2">
      <c r="A69" s="288"/>
      <c r="B69" s="288"/>
      <c r="C69" s="288"/>
      <c r="D69" s="288"/>
      <c r="E69" s="288"/>
      <c r="F69" s="288"/>
      <c r="G69" s="288"/>
      <c r="H69" s="288"/>
      <c r="I69" s="193"/>
    </row>
    <row r="70" spans="1:9" ht="14.1" customHeight="1" x14ac:dyDescent="0.2">
      <c r="A70" s="288"/>
      <c r="B70" s="288"/>
      <c r="C70" s="288"/>
      <c r="D70" s="288"/>
      <c r="E70" s="288"/>
      <c r="F70" s="288"/>
      <c r="G70" s="288"/>
      <c r="H70" s="288"/>
      <c r="I70" s="193"/>
    </row>
    <row r="71" spans="1:9" ht="14.1" customHeight="1" x14ac:dyDescent="0.2">
      <c r="A71" s="288"/>
      <c r="B71" s="288"/>
      <c r="C71" s="288"/>
      <c r="D71" s="288"/>
      <c r="E71" s="288"/>
      <c r="F71" s="288"/>
      <c r="G71" s="288"/>
      <c r="H71" s="288"/>
      <c r="I71" s="193"/>
    </row>
    <row r="72" spans="1:9" ht="14.1" customHeight="1" x14ac:dyDescent="0.2">
      <c r="A72" s="288" t="s">
        <v>310</v>
      </c>
      <c r="B72" s="288"/>
      <c r="C72" s="288"/>
      <c r="D72" s="288"/>
      <c r="E72" s="288"/>
      <c r="F72" s="288"/>
      <c r="G72" s="288"/>
      <c r="H72" s="288"/>
      <c r="I72" s="193"/>
    </row>
    <row r="73" spans="1:9" ht="14.1" customHeight="1" x14ac:dyDescent="0.2">
      <c r="A73" s="288"/>
      <c r="B73" s="288"/>
      <c r="C73" s="288"/>
      <c r="D73" s="288"/>
      <c r="E73" s="288"/>
      <c r="F73" s="288"/>
      <c r="G73" s="288"/>
      <c r="H73" s="288"/>
      <c r="I73" s="193"/>
    </row>
    <row r="74" spans="1:9" ht="14.1" customHeight="1" x14ac:dyDescent="0.2">
      <c r="A74" s="288" t="s">
        <v>214</v>
      </c>
      <c r="B74" s="288"/>
      <c r="C74" s="288"/>
      <c r="D74" s="288"/>
      <c r="E74" s="288"/>
      <c r="F74" s="288"/>
      <c r="G74" s="288"/>
      <c r="H74" s="288"/>
      <c r="I74" s="193"/>
    </row>
    <row r="75" spans="1:9" ht="14.1" customHeight="1" x14ac:dyDescent="0.2">
      <c r="A75" s="288"/>
      <c r="B75" s="288"/>
      <c r="C75" s="288"/>
      <c r="D75" s="288"/>
      <c r="E75" s="288"/>
      <c r="F75" s="288"/>
      <c r="G75" s="288"/>
      <c r="H75" s="288"/>
      <c r="I75" s="193"/>
    </row>
    <row r="76" spans="1:9" ht="14.1" customHeight="1" x14ac:dyDescent="0.2">
      <c r="A76" s="253"/>
      <c r="B76" s="253"/>
      <c r="C76" s="253"/>
      <c r="D76" s="253"/>
      <c r="E76" s="253"/>
      <c r="F76" s="253"/>
      <c r="G76" s="253"/>
      <c r="H76" s="253"/>
    </row>
    <row r="77" spans="1:9" ht="14.1" customHeight="1" x14ac:dyDescent="0.2">
      <c r="A77" s="293" t="s">
        <v>34</v>
      </c>
      <c r="B77" s="293"/>
      <c r="C77" s="293"/>
      <c r="D77" s="293"/>
      <c r="E77" s="293"/>
      <c r="F77" s="293"/>
      <c r="G77" s="293"/>
      <c r="H77" s="293"/>
    </row>
    <row r="78" spans="1:9" ht="14.1" customHeight="1" x14ac:dyDescent="0.2">
      <c r="A78" s="291" t="s">
        <v>229</v>
      </c>
      <c r="B78" s="291"/>
      <c r="C78" s="291"/>
      <c r="D78" s="291"/>
      <c r="E78" s="291"/>
      <c r="F78" s="291"/>
      <c r="G78" s="291"/>
      <c r="H78" s="291"/>
    </row>
    <row r="79" spans="1:9" ht="14.1" customHeight="1" x14ac:dyDescent="0.2">
      <c r="A79" s="291"/>
      <c r="B79" s="291"/>
      <c r="C79" s="291"/>
      <c r="D79" s="291"/>
      <c r="E79" s="291"/>
      <c r="F79" s="291"/>
      <c r="G79" s="291"/>
      <c r="H79" s="291"/>
    </row>
    <row r="80" spans="1:9" ht="14.1" customHeight="1" x14ac:dyDescent="0.2">
      <c r="A80" s="291" t="s">
        <v>230</v>
      </c>
      <c r="B80" s="291"/>
      <c r="C80" s="291"/>
      <c r="D80" s="291"/>
      <c r="E80" s="291"/>
      <c r="F80" s="291"/>
      <c r="G80" s="291"/>
      <c r="H80" s="291"/>
      <c r="I80" s="194"/>
    </row>
    <row r="81" spans="1:9" ht="14.1" customHeight="1" x14ac:dyDescent="0.2">
      <c r="A81" s="291"/>
      <c r="B81" s="291"/>
      <c r="C81" s="291"/>
      <c r="D81" s="291"/>
      <c r="E81" s="291"/>
      <c r="F81" s="291"/>
      <c r="G81" s="291"/>
      <c r="H81" s="291"/>
      <c r="I81" s="194"/>
    </row>
    <row r="82" spans="1:9" ht="14.1" customHeight="1" x14ac:dyDescent="0.2">
      <c r="A82" s="291"/>
      <c r="B82" s="291"/>
      <c r="C82" s="291"/>
      <c r="D82" s="291"/>
      <c r="E82" s="291"/>
      <c r="F82" s="291"/>
      <c r="G82" s="291"/>
      <c r="H82" s="291"/>
      <c r="I82" s="194"/>
    </row>
    <row r="83" spans="1:9" ht="14.1" customHeight="1" x14ac:dyDescent="0.2">
      <c r="A83" s="288" t="s">
        <v>233</v>
      </c>
      <c r="B83" s="288"/>
      <c r="C83" s="288"/>
      <c r="D83" s="288"/>
      <c r="E83" s="288"/>
      <c r="F83" s="288"/>
      <c r="G83" s="288"/>
      <c r="H83" s="288"/>
      <c r="I83" s="193"/>
    </row>
    <row r="84" spans="1:9" ht="14.1" customHeight="1" x14ac:dyDescent="0.2">
      <c r="A84" s="288"/>
      <c r="B84" s="288"/>
      <c r="C84" s="288"/>
      <c r="D84" s="288"/>
      <c r="E84" s="288"/>
      <c r="F84" s="288"/>
      <c r="G84" s="288"/>
      <c r="H84" s="288"/>
      <c r="I84" s="193"/>
    </row>
    <row r="85" spans="1:9" ht="14.1" customHeight="1" x14ac:dyDescent="0.2">
      <c r="A85" s="288"/>
      <c r="B85" s="288"/>
      <c r="C85" s="288"/>
      <c r="D85" s="288"/>
      <c r="E85" s="288"/>
      <c r="F85" s="288"/>
      <c r="G85" s="288"/>
      <c r="H85" s="288"/>
      <c r="I85" s="193"/>
    </row>
    <row r="86" spans="1:9" ht="14.1" customHeight="1" x14ac:dyDescent="0.2">
      <c r="A86" s="288" t="s">
        <v>234</v>
      </c>
      <c r="B86" s="288"/>
      <c r="C86" s="288"/>
      <c r="D86" s="288"/>
      <c r="E86" s="288"/>
      <c r="F86" s="288"/>
      <c r="G86" s="288"/>
      <c r="H86" s="288"/>
      <c r="I86" s="193"/>
    </row>
    <row r="87" spans="1:9" ht="14.1" customHeight="1" x14ac:dyDescent="0.2">
      <c r="A87" s="288"/>
      <c r="B87" s="288"/>
      <c r="C87" s="288"/>
      <c r="D87" s="288"/>
      <c r="E87" s="288"/>
      <c r="F87" s="288"/>
      <c r="G87" s="288"/>
      <c r="H87" s="288"/>
      <c r="I87" s="193"/>
    </row>
    <row r="88" spans="1:9" ht="14.1" customHeight="1" x14ac:dyDescent="0.2">
      <c r="A88" s="288"/>
      <c r="B88" s="288"/>
      <c r="C88" s="288"/>
      <c r="D88" s="288"/>
      <c r="E88" s="288"/>
      <c r="F88" s="288"/>
      <c r="G88" s="288"/>
      <c r="H88" s="288"/>
      <c r="I88" s="193"/>
    </row>
    <row r="89" spans="1:9" ht="14.1" customHeight="1" x14ac:dyDescent="0.2">
      <c r="A89" s="288" t="s">
        <v>235</v>
      </c>
      <c r="B89" s="288"/>
      <c r="C89" s="288"/>
      <c r="D89" s="288"/>
      <c r="E89" s="288"/>
      <c r="F89" s="288"/>
      <c r="G89" s="288"/>
      <c r="H89" s="288"/>
      <c r="I89" s="193"/>
    </row>
    <row r="90" spans="1:9" ht="14.1" customHeight="1" x14ac:dyDescent="0.2">
      <c r="A90" s="288"/>
      <c r="B90" s="288"/>
      <c r="C90" s="288"/>
      <c r="D90" s="288"/>
      <c r="E90" s="288"/>
      <c r="F90" s="288"/>
      <c r="G90" s="288"/>
      <c r="H90" s="288"/>
      <c r="I90" s="193"/>
    </row>
    <row r="91" spans="1:9" ht="14.1" customHeight="1" x14ac:dyDescent="0.2">
      <c r="A91" s="291" t="s">
        <v>231</v>
      </c>
      <c r="B91" s="291"/>
      <c r="C91" s="291"/>
      <c r="D91" s="291"/>
      <c r="E91" s="291"/>
      <c r="F91" s="291"/>
      <c r="G91" s="291"/>
      <c r="H91" s="291"/>
      <c r="I91" s="193"/>
    </row>
    <row r="92" spans="1:9" ht="14.1" customHeight="1" x14ac:dyDescent="0.2">
      <c r="A92" s="291"/>
      <c r="B92" s="291"/>
      <c r="C92" s="291"/>
      <c r="D92" s="291"/>
      <c r="E92" s="291"/>
      <c r="F92" s="291"/>
      <c r="G92" s="291"/>
      <c r="H92" s="291"/>
      <c r="I92" s="193"/>
    </row>
    <row r="93" spans="1:9" ht="14.1" customHeight="1" x14ac:dyDescent="0.2">
      <c r="A93" s="291"/>
      <c r="B93" s="291"/>
      <c r="C93" s="291"/>
      <c r="D93" s="291"/>
      <c r="E93" s="291"/>
      <c r="F93" s="291"/>
      <c r="G93" s="291"/>
      <c r="H93" s="291"/>
      <c r="I93" s="193"/>
    </row>
    <row r="94" spans="1:9" ht="14.1" customHeight="1" x14ac:dyDescent="0.2">
      <c r="A94" s="288" t="s">
        <v>236</v>
      </c>
      <c r="B94" s="288"/>
      <c r="C94" s="288"/>
      <c r="D94" s="288"/>
      <c r="E94" s="288"/>
      <c r="F94" s="288"/>
      <c r="G94" s="288"/>
      <c r="H94" s="288"/>
    </row>
    <row r="95" spans="1:9" ht="14.1" customHeight="1" x14ac:dyDescent="0.2">
      <c r="A95" s="288"/>
      <c r="B95" s="288"/>
      <c r="C95" s="288"/>
      <c r="D95" s="288"/>
      <c r="E95" s="288"/>
      <c r="F95" s="288"/>
      <c r="G95" s="288"/>
      <c r="H95" s="288"/>
    </row>
    <row r="96" spans="1:9" ht="14.1" customHeight="1" x14ac:dyDescent="0.2">
      <c r="A96" s="291" t="s">
        <v>232</v>
      </c>
      <c r="B96" s="291"/>
      <c r="C96" s="291"/>
      <c r="D96" s="291"/>
      <c r="E96" s="291"/>
      <c r="F96" s="291"/>
      <c r="G96" s="291"/>
      <c r="H96" s="291"/>
    </row>
    <row r="97" spans="1:8" ht="14.1" customHeight="1" x14ac:dyDescent="0.2">
      <c r="A97" s="291"/>
      <c r="B97" s="291"/>
      <c r="C97" s="291"/>
      <c r="D97" s="291"/>
      <c r="E97" s="291"/>
      <c r="F97" s="291"/>
      <c r="G97" s="291"/>
      <c r="H97" s="291"/>
    </row>
    <row r="98" spans="1:8" ht="12" customHeight="1" x14ac:dyDescent="0.2">
      <c r="A98" s="194"/>
      <c r="B98" s="194"/>
      <c r="C98" s="194"/>
      <c r="D98" s="194"/>
      <c r="E98" s="194"/>
      <c r="F98" s="194"/>
      <c r="G98" s="194"/>
      <c r="H98" s="194"/>
    </row>
  </sheetData>
  <sheetProtection algorithmName="SHA-512" hashValue="t0S+rdTfXUSpbLGqa1y1ABu5CVmqq21KE84RUwFmScRYvl1nHeCbZAJPRjeYaNkDyyZ38+x1L32l6D9Hrfz17w==" saltValue="bMoRYJfNJDFh/WYvgmj7ow==" spinCount="100000" sheet="1" objects="1" scenarios="1" selectLockedCells="1" selectUnlockedCells="1"/>
  <mergeCells count="30">
    <mergeCell ref="A96:H97"/>
    <mergeCell ref="A62:H66"/>
    <mergeCell ref="A94:H95"/>
    <mergeCell ref="A91:H93"/>
    <mergeCell ref="A80:H82"/>
    <mergeCell ref="A83:H85"/>
    <mergeCell ref="A89:H90"/>
    <mergeCell ref="A86:H88"/>
    <mergeCell ref="A78:H79"/>
    <mergeCell ref="A57:H60"/>
    <mergeCell ref="A67:H71"/>
    <mergeCell ref="A77:H77"/>
    <mergeCell ref="A21:H25"/>
    <mergeCell ref="A74:H75"/>
    <mergeCell ref="A44:H46"/>
    <mergeCell ref="A26:H28"/>
    <mergeCell ref="A29:H33"/>
    <mergeCell ref="A41:H43"/>
    <mergeCell ref="A52:H56"/>
    <mergeCell ref="A61:H61"/>
    <mergeCell ref="A35:H40"/>
    <mergeCell ref="A72:H73"/>
    <mergeCell ref="A18:B18"/>
    <mergeCell ref="A34:H34"/>
    <mergeCell ref="A19:H20"/>
    <mergeCell ref="A2:H3"/>
    <mergeCell ref="A14:H16"/>
    <mergeCell ref="A4:H7"/>
    <mergeCell ref="A12:H13"/>
    <mergeCell ref="A8:H11"/>
  </mergeCells>
  <printOptions horizontalCentered="1"/>
  <pageMargins left="0.62992125984251968" right="0.62992125984251968" top="1.5748031496062993" bottom="0.39370078740157483" header="0.23622047244094491" footer="0.23622047244094491"/>
  <pageSetup paperSize="9" orientation="portrait" verticalDpi="300" r:id="rId1"/>
  <headerFooter>
    <oddHeader xml:space="preserve">&amp;L&amp;"Arial,Grassetto"&amp;G&amp;C&amp;9Attività 222 – Verifiche attrezzature di lavoro e impianti&amp;"Arial,Grassetto"
Gas tecnici - Rischio asfissia
&amp;A&amp;R&amp;9A222-MS008 
Rev01 del ../../2021
Class.02.02.04    
</oddHeader>
    <oddFooter>&amp;L&amp;9UOC Impiantistica&amp;R&amp;9&amp;F</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pageSetUpPr fitToPage="1"/>
  </sheetPr>
  <dimension ref="A1:Q95"/>
  <sheetViews>
    <sheetView zoomScale="150" zoomScaleNormal="150" workbookViewId="0">
      <selection activeCell="H3" sqref="H3:I3"/>
    </sheetView>
  </sheetViews>
  <sheetFormatPr defaultRowHeight="13.5" x14ac:dyDescent="0.25"/>
  <cols>
    <col min="1" max="1" width="2" style="37" customWidth="1"/>
    <col min="2" max="5" width="9" style="35" customWidth="1"/>
    <col min="6" max="7" width="1.625" style="35" customWidth="1"/>
    <col min="8" max="8" width="34.625" style="60" customWidth="1"/>
    <col min="9" max="9" width="4.625" style="35" customWidth="1"/>
    <col min="10" max="10" width="1" style="35" customWidth="1"/>
    <col min="11" max="11" width="9" style="35" customWidth="1"/>
    <col min="12" max="12" width="9" style="36" customWidth="1"/>
    <col min="13" max="17" width="9" style="35" customWidth="1"/>
    <col min="18" max="20" width="9" style="37" customWidth="1"/>
    <col min="21" max="16384" width="9" style="37"/>
  </cols>
  <sheetData>
    <row r="1" spans="1:17" s="47" customFormat="1" ht="12" customHeight="1" x14ac:dyDescent="0.2">
      <c r="A1" s="215">
        <v>1</v>
      </c>
      <c r="B1" s="212" t="s">
        <v>218</v>
      </c>
      <c r="C1" s="33"/>
      <c r="D1" s="33"/>
      <c r="E1" s="33"/>
      <c r="F1" s="33"/>
      <c r="G1" s="33"/>
      <c r="H1" s="34"/>
      <c r="I1" s="33"/>
      <c r="J1" s="33"/>
      <c r="K1" s="35"/>
      <c r="L1" s="36"/>
      <c r="M1" s="35"/>
      <c r="N1" s="35"/>
      <c r="O1" s="35"/>
      <c r="P1" s="35"/>
      <c r="Q1" s="35"/>
    </row>
    <row r="2" spans="1:17" s="47" customFormat="1" ht="2.1" customHeight="1" x14ac:dyDescent="0.2">
      <c r="A2" s="201"/>
      <c r="B2" s="161"/>
      <c r="C2" s="33"/>
      <c r="D2" s="33"/>
      <c r="E2" s="33"/>
      <c r="F2" s="33"/>
      <c r="G2" s="33"/>
      <c r="H2" s="34"/>
      <c r="I2" s="33"/>
      <c r="J2" s="33"/>
      <c r="K2" s="35"/>
      <c r="L2" s="36"/>
      <c r="M2" s="35"/>
      <c r="N2" s="35"/>
      <c r="O2" s="35"/>
      <c r="P2" s="35"/>
      <c r="Q2" s="35"/>
    </row>
    <row r="3" spans="1:17" s="47" customFormat="1" ht="12" customHeight="1" x14ac:dyDescent="0.2">
      <c r="A3" s="201"/>
      <c r="B3" s="303" t="s">
        <v>209</v>
      </c>
      <c r="C3" s="303"/>
      <c r="D3" s="303"/>
      <c r="E3" s="303"/>
      <c r="F3" s="303"/>
      <c r="G3" s="33"/>
      <c r="H3" s="314"/>
      <c r="I3" s="315"/>
      <c r="J3" s="33"/>
      <c r="K3" s="35"/>
      <c r="L3" s="36"/>
      <c r="M3" s="35"/>
      <c r="N3" s="35"/>
      <c r="O3" s="35"/>
      <c r="P3" s="35"/>
      <c r="Q3" s="35"/>
    </row>
    <row r="4" spans="1:17" s="47" customFormat="1" ht="2.1" customHeight="1" x14ac:dyDescent="0.2">
      <c r="A4" s="201"/>
      <c r="B4" s="33"/>
      <c r="C4" s="33"/>
      <c r="D4" s="33"/>
      <c r="E4" s="33"/>
      <c r="F4" s="33"/>
      <c r="G4" s="33"/>
      <c r="H4" s="205"/>
      <c r="I4" s="206"/>
      <c r="J4" s="33"/>
      <c r="K4" s="35"/>
      <c r="L4" s="36"/>
      <c r="M4" s="35"/>
      <c r="N4" s="35"/>
      <c r="O4" s="35"/>
      <c r="P4" s="35"/>
      <c r="Q4" s="35"/>
    </row>
    <row r="5" spans="1:17" s="47" customFormat="1" ht="12" customHeight="1" x14ac:dyDescent="0.2">
      <c r="A5" s="201"/>
      <c r="B5" s="303" t="s">
        <v>238</v>
      </c>
      <c r="C5" s="317"/>
      <c r="D5" s="317"/>
      <c r="E5" s="317"/>
      <c r="F5" s="317"/>
      <c r="G5" s="33"/>
      <c r="H5" s="256"/>
      <c r="I5" s="207"/>
      <c r="J5" s="33"/>
      <c r="K5" s="35"/>
      <c r="L5" s="36"/>
      <c r="M5" s="35"/>
      <c r="N5" s="35"/>
      <c r="O5" s="35"/>
      <c r="P5" s="35"/>
      <c r="Q5" s="35"/>
    </row>
    <row r="6" spans="1:17" ht="2.1" customHeight="1" x14ac:dyDescent="0.25">
      <c r="A6" s="202"/>
      <c r="B6" s="33"/>
      <c r="C6" s="33"/>
      <c r="D6" s="33"/>
      <c r="E6" s="33"/>
      <c r="F6" s="33"/>
      <c r="G6" s="33"/>
      <c r="H6" s="205"/>
      <c r="I6" s="206"/>
      <c r="J6" s="33"/>
    </row>
    <row r="7" spans="1:17" s="47" customFormat="1" ht="12" customHeight="1" x14ac:dyDescent="0.2">
      <c r="A7" s="53"/>
      <c r="B7" s="319" t="s">
        <v>211</v>
      </c>
      <c r="C7" s="319"/>
      <c r="D7" s="317"/>
      <c r="E7" s="317"/>
      <c r="F7" s="317"/>
      <c r="G7" s="41"/>
      <c r="H7" s="204" t="s">
        <v>99</v>
      </c>
      <c r="I7" s="208"/>
      <c r="J7" s="33"/>
      <c r="K7" s="35"/>
      <c r="L7" s="36"/>
      <c r="M7" s="35"/>
      <c r="N7" s="35"/>
      <c r="O7" s="35"/>
      <c r="P7" s="35"/>
      <c r="Q7" s="35"/>
    </row>
    <row r="8" spans="1:17" ht="2.1" customHeight="1" x14ac:dyDescent="0.25">
      <c r="A8" s="40"/>
      <c r="B8" s="42"/>
      <c r="C8" s="42"/>
      <c r="D8" s="41"/>
      <c r="E8" s="41"/>
      <c r="F8" s="41"/>
      <c r="G8" s="41"/>
      <c r="H8" s="209"/>
      <c r="I8" s="210"/>
      <c r="J8" s="33"/>
    </row>
    <row r="9" spans="1:17" s="45" customFormat="1" ht="12" customHeight="1" x14ac:dyDescent="0.2">
      <c r="A9" s="46"/>
      <c r="B9" s="316" t="s">
        <v>210</v>
      </c>
      <c r="C9" s="316"/>
      <c r="D9" s="316"/>
      <c r="E9" s="316"/>
      <c r="F9" s="316"/>
      <c r="G9" s="42"/>
      <c r="H9" s="256"/>
      <c r="I9" s="211" t="s">
        <v>57</v>
      </c>
      <c r="J9" s="46"/>
      <c r="L9" s="61"/>
    </row>
    <row r="10" spans="1:17" ht="2.1" customHeight="1" x14ac:dyDescent="0.25">
      <c r="A10" s="40"/>
      <c r="B10" s="42"/>
      <c r="C10" s="42"/>
      <c r="D10" s="41"/>
      <c r="E10" s="41"/>
      <c r="F10" s="41"/>
      <c r="G10" s="41"/>
      <c r="H10" s="209"/>
      <c r="I10" s="210"/>
      <c r="J10" s="33"/>
    </row>
    <row r="11" spans="1:17" s="45" customFormat="1" ht="12" customHeight="1" x14ac:dyDescent="0.2">
      <c r="A11" s="46"/>
      <c r="B11" s="303" t="s">
        <v>243</v>
      </c>
      <c r="C11" s="318"/>
      <c r="D11" s="318"/>
      <c r="E11" s="318"/>
      <c r="F11" s="318"/>
      <c r="G11" s="46"/>
      <c r="H11" s="204"/>
      <c r="I11" s="211" t="s">
        <v>28</v>
      </c>
      <c r="J11" s="46"/>
      <c r="L11" s="61"/>
    </row>
    <row r="12" spans="1:17" ht="2.1" customHeight="1" x14ac:dyDescent="0.25">
      <c r="A12" s="40"/>
      <c r="B12" s="46"/>
      <c r="C12" s="33"/>
      <c r="D12" s="33"/>
      <c r="E12" s="33"/>
      <c r="F12" s="33"/>
      <c r="G12" s="33"/>
      <c r="H12" s="209"/>
      <c r="I12" s="210"/>
      <c r="J12" s="33"/>
    </row>
    <row r="13" spans="1:17" s="45" customFormat="1" ht="12" customHeight="1" x14ac:dyDescent="0.2">
      <c r="A13" s="46"/>
      <c r="B13" s="303" t="s">
        <v>244</v>
      </c>
      <c r="C13" s="318"/>
      <c r="D13" s="318"/>
      <c r="E13" s="318"/>
      <c r="F13" s="318"/>
      <c r="G13" s="46"/>
      <c r="H13" s="204"/>
      <c r="I13" s="211" t="s">
        <v>29</v>
      </c>
      <c r="J13" s="46"/>
      <c r="L13" s="61"/>
    </row>
    <row r="14" spans="1:17" ht="2.1" customHeight="1" x14ac:dyDescent="0.25">
      <c r="A14" s="40"/>
      <c r="B14" s="46"/>
      <c r="C14" s="33"/>
      <c r="D14" s="33"/>
      <c r="E14" s="33"/>
      <c r="F14" s="33"/>
      <c r="G14" s="33"/>
      <c r="H14" s="209"/>
      <c r="I14" s="210"/>
      <c r="J14" s="33"/>
    </row>
    <row r="15" spans="1:17" s="45" customFormat="1" ht="12" customHeight="1" x14ac:dyDescent="0.2">
      <c r="A15" s="46"/>
      <c r="B15" s="303" t="s">
        <v>212</v>
      </c>
      <c r="C15" s="318"/>
      <c r="D15" s="318"/>
      <c r="E15" s="318"/>
      <c r="F15" s="318"/>
      <c r="G15" s="46"/>
      <c r="H15" s="204"/>
      <c r="I15" s="211" t="s">
        <v>239</v>
      </c>
      <c r="J15" s="46"/>
      <c r="L15" s="61"/>
    </row>
    <row r="16" spans="1:17" s="255" customFormat="1" ht="2.1" customHeight="1" x14ac:dyDescent="0.2">
      <c r="A16" s="46"/>
      <c r="B16" s="254"/>
      <c r="C16" s="273"/>
      <c r="D16" s="273"/>
      <c r="E16" s="273"/>
      <c r="F16" s="273"/>
      <c r="G16" s="46"/>
      <c r="H16" s="274"/>
      <c r="I16" s="257"/>
      <c r="J16" s="46"/>
      <c r="L16" s="254"/>
    </row>
    <row r="17" spans="1:17" s="47" customFormat="1" ht="12" customHeight="1" x14ac:dyDescent="0.2">
      <c r="A17" s="215">
        <v>2</v>
      </c>
      <c r="B17" s="307" t="s">
        <v>278</v>
      </c>
      <c r="C17" s="307"/>
      <c r="D17" s="307"/>
      <c r="E17" s="307"/>
      <c r="F17" s="307"/>
      <c r="G17" s="33"/>
      <c r="H17" s="34"/>
      <c r="I17" s="33"/>
      <c r="J17" s="33"/>
      <c r="K17" s="35"/>
      <c r="L17" s="36"/>
      <c r="M17" s="35"/>
      <c r="N17" s="35"/>
      <c r="O17" s="35"/>
      <c r="P17" s="35"/>
      <c r="Q17" s="35"/>
    </row>
    <row r="18" spans="1:17" s="47" customFormat="1" ht="2.1" customHeight="1" x14ac:dyDescent="0.2">
      <c r="A18" s="201"/>
      <c r="B18" s="197"/>
      <c r="C18" s="197"/>
      <c r="D18" s="197"/>
      <c r="E18" s="197"/>
      <c r="F18" s="197"/>
      <c r="G18" s="33"/>
      <c r="H18" s="34"/>
      <c r="I18" s="33"/>
      <c r="J18" s="33"/>
      <c r="K18" s="35"/>
      <c r="L18" s="36"/>
      <c r="M18" s="35"/>
      <c r="N18" s="35"/>
      <c r="O18" s="35"/>
      <c r="P18" s="35"/>
      <c r="Q18" s="35"/>
    </row>
    <row r="19" spans="1:17" ht="12" customHeight="1" x14ac:dyDescent="0.25">
      <c r="A19" s="230"/>
      <c r="B19" s="296" t="s">
        <v>302</v>
      </c>
      <c r="C19" s="296"/>
      <c r="D19" s="296"/>
      <c r="E19" s="296"/>
      <c r="F19" s="296"/>
      <c r="G19" s="49"/>
      <c r="H19" s="216" t="s">
        <v>102</v>
      </c>
      <c r="I19" s="82"/>
      <c r="J19" s="33"/>
    </row>
    <row r="20" spans="1:17" ht="12" customHeight="1" x14ac:dyDescent="0.25">
      <c r="A20" s="40"/>
      <c r="B20" s="296"/>
      <c r="C20" s="296"/>
      <c r="D20" s="296"/>
      <c r="E20" s="296"/>
      <c r="F20" s="296"/>
      <c r="G20" s="49"/>
      <c r="H20" s="284" t="str">
        <f>IF(ISNUMBER(FIND("a1",H19)),Dati!F3,IF(ISNUMBER(FIND("a2",H19)),Dati!F4,IF(ISNUMBER(FIND("a3",H19)),Dati!F5,IF(ISNUMBER(FIND("a4",H19)),Dati!F6,IF(ISNUMBER(FIND("a5",H19)),Dati!F7,IF(ISNUMBER(FIND("a6",H19)),Dati!F8,IF(ISNUMBER(FIND("b1",H19)),Dati!F10,IF(ISNUMBER(FIND("b2",H19)),Dati!F11,IF(ISNUMBER(FIND("c1",H19)),Dati!F13,IF(ISNUMBER(FIND("d1",H19)),Dati!F15,IF(ISNUMBER(FIND("d2",H19)),Dati!F16,IF(ISNUMBER(FIND("d3",H19)),Dati!F17,IF(ISNUMBER(FIND("e1",H19)),Dati!F19,IF(ISNUMBER(FIND("e2",H19)),Dati!F20,""))))))))))))))</f>
        <v/>
      </c>
      <c r="I20" s="228" t="s">
        <v>101</v>
      </c>
      <c r="J20" s="33"/>
    </row>
    <row r="21" spans="1:17" ht="9.9499999999999993" customHeight="1" x14ac:dyDescent="0.25">
      <c r="A21" s="40"/>
      <c r="B21" s="309" t="s">
        <v>81</v>
      </c>
      <c r="C21" s="309"/>
      <c r="D21" s="309"/>
      <c r="E21" s="309"/>
      <c r="F21" s="50"/>
      <c r="G21" s="33"/>
      <c r="H21" s="51"/>
      <c r="I21" s="41"/>
      <c r="J21" s="33"/>
    </row>
    <row r="22" spans="1:17" ht="12" customHeight="1" x14ac:dyDescent="0.25">
      <c r="A22" s="230"/>
      <c r="B22" s="310" t="s">
        <v>266</v>
      </c>
      <c r="C22" s="317"/>
      <c r="D22" s="317"/>
      <c r="E22" s="317"/>
      <c r="F22" s="317"/>
      <c r="G22" s="33"/>
      <c r="H22" s="216"/>
      <c r="I22" s="227" t="s">
        <v>101</v>
      </c>
      <c r="J22" s="33"/>
    </row>
    <row r="23" spans="1:17" ht="2.1" customHeight="1" x14ac:dyDescent="0.25">
      <c r="A23" s="40"/>
      <c r="B23" s="225"/>
      <c r="C23" s="225"/>
      <c r="D23" s="225"/>
      <c r="E23" s="225"/>
      <c r="F23" s="225"/>
      <c r="G23" s="48"/>
      <c r="H23" s="34"/>
      <c r="I23" s="33"/>
      <c r="J23" s="33"/>
    </row>
    <row r="24" spans="1:17" ht="12" customHeight="1" x14ac:dyDescent="0.25">
      <c r="A24" s="230"/>
      <c r="B24" s="302" t="s">
        <v>267</v>
      </c>
      <c r="C24" s="302"/>
      <c r="D24" s="302"/>
      <c r="E24" s="302"/>
      <c r="F24" s="302"/>
      <c r="G24" s="48"/>
      <c r="H24" s="285" t="str">
        <f>IF(AND(H20&gt;0,H22=""),H20,IF(AND(H22&gt;0,H20=""),H22,IF(AND(H20="",H22=""),"",IF(AND(H20&gt;0,H22&gt;0),"Possibile un solo valore",0))))</f>
        <v/>
      </c>
      <c r="I24" s="159" t="s">
        <v>101</v>
      </c>
      <c r="J24" s="33"/>
    </row>
    <row r="25" spans="1:17" ht="2.1" customHeight="1" x14ac:dyDescent="0.25">
      <c r="A25" s="40"/>
      <c r="B25" s="225"/>
      <c r="C25" s="225"/>
      <c r="D25" s="225"/>
      <c r="E25" s="225"/>
      <c r="F25" s="225"/>
      <c r="G25" s="48"/>
      <c r="H25" s="34"/>
      <c r="I25" s="33"/>
      <c r="J25" s="33"/>
    </row>
    <row r="26" spans="1:17" ht="2.1" customHeight="1" x14ac:dyDescent="0.25">
      <c r="A26" s="40"/>
      <c r="B26" s="225"/>
      <c r="C26" s="225"/>
      <c r="D26" s="225"/>
      <c r="E26" s="225"/>
      <c r="F26" s="225"/>
      <c r="G26" s="48"/>
      <c r="H26" s="34"/>
      <c r="I26" s="33"/>
      <c r="J26" s="33"/>
    </row>
    <row r="27" spans="1:17" ht="12" customHeight="1" x14ac:dyDescent="0.25">
      <c r="A27" s="248">
        <v>3</v>
      </c>
      <c r="B27" s="312" t="s">
        <v>268</v>
      </c>
      <c r="C27" s="312"/>
      <c r="D27" s="312"/>
      <c r="E27" s="312"/>
      <c r="F27" s="312"/>
      <c r="G27" s="48"/>
      <c r="H27" s="256" t="s">
        <v>245</v>
      </c>
      <c r="I27" s="81"/>
      <c r="J27" s="33"/>
    </row>
    <row r="28" spans="1:17" ht="2.1" customHeight="1" x14ac:dyDescent="0.25">
      <c r="A28" s="214"/>
      <c r="B28" s="218"/>
      <c r="C28" s="218"/>
      <c r="D28" s="218"/>
      <c r="E28" s="218"/>
      <c r="F28" s="218"/>
      <c r="G28" s="48"/>
      <c r="H28" s="43"/>
      <c r="I28" s="41"/>
      <c r="J28" s="33"/>
    </row>
    <row r="29" spans="1:17" ht="12" customHeight="1" x14ac:dyDescent="0.25">
      <c r="A29" s="40"/>
      <c r="B29" s="308" t="str">
        <f>IF(H27=Dati!A24,"Emissione da vasi dewar fino a 100 l chiusi - numero vasi","")</f>
        <v/>
      </c>
      <c r="C29" s="308"/>
      <c r="D29" s="308"/>
      <c r="E29" s="308"/>
      <c r="F29" s="308"/>
      <c r="G29" s="48"/>
      <c r="H29" s="256"/>
      <c r="I29" s="229"/>
      <c r="J29" s="33"/>
    </row>
    <row r="30" spans="1:17" ht="2.1" customHeight="1" x14ac:dyDescent="0.25">
      <c r="A30" s="40"/>
      <c r="B30" s="48"/>
      <c r="C30" s="48"/>
      <c r="D30" s="48"/>
      <c r="E30" s="48"/>
      <c r="F30" s="48"/>
      <c r="G30" s="48"/>
      <c r="H30" s="34"/>
      <c r="I30" s="33"/>
      <c r="J30" s="33"/>
    </row>
    <row r="31" spans="1:17" ht="12" customHeight="1" x14ac:dyDescent="0.25">
      <c r="A31" s="40"/>
      <c r="B31" s="308" t="str">
        <f>IF(H27=Dati!A25,"Emissione per sversamento accidentale - litri sversati","")</f>
        <v/>
      </c>
      <c r="C31" s="308"/>
      <c r="D31" s="308"/>
      <c r="E31" s="308"/>
      <c r="F31" s="308"/>
      <c r="G31" s="48"/>
      <c r="H31" s="256"/>
      <c r="I31" s="229" t="s">
        <v>246</v>
      </c>
      <c r="J31" s="33"/>
    </row>
    <row r="32" spans="1:17" s="247" customFormat="1" ht="2.1" customHeight="1" x14ac:dyDescent="0.2">
      <c r="A32" s="46"/>
      <c r="B32" s="245"/>
      <c r="C32" s="245"/>
      <c r="D32" s="245"/>
      <c r="E32" s="245"/>
      <c r="F32" s="245"/>
      <c r="G32" s="249"/>
      <c r="H32" s="80"/>
      <c r="I32" s="42"/>
      <c r="J32" s="46"/>
      <c r="L32" s="246"/>
    </row>
    <row r="33" spans="1:17" s="152" customFormat="1" ht="12" customHeight="1" x14ac:dyDescent="0.2">
      <c r="A33" s="215">
        <v>4</v>
      </c>
      <c r="B33" s="213" t="s">
        <v>240</v>
      </c>
      <c r="C33" s="153"/>
      <c r="D33" s="153"/>
      <c r="E33" s="153"/>
      <c r="F33" s="153"/>
      <c r="G33" s="154"/>
      <c r="H33" s="160"/>
      <c r="I33" s="46"/>
      <c r="J33" s="46"/>
      <c r="L33" s="151"/>
    </row>
    <row r="34" spans="1:17" s="198" customFormat="1" ht="2.1" customHeight="1" x14ac:dyDescent="0.2">
      <c r="A34" s="201"/>
      <c r="B34" s="195"/>
      <c r="C34" s="197"/>
      <c r="D34" s="197"/>
      <c r="E34" s="197"/>
      <c r="F34" s="197"/>
      <c r="G34" s="199"/>
      <c r="H34" s="160"/>
      <c r="I34" s="46"/>
      <c r="J34" s="46"/>
      <c r="L34" s="196"/>
    </row>
    <row r="35" spans="1:17" s="152" customFormat="1" ht="12" customHeight="1" x14ac:dyDescent="0.2">
      <c r="A35" s="46"/>
      <c r="B35" s="303" t="s">
        <v>226</v>
      </c>
      <c r="C35" s="303"/>
      <c r="D35" s="303"/>
      <c r="E35" s="303"/>
      <c r="F35" s="303"/>
      <c r="G35" s="154"/>
      <c r="H35" s="162" t="str">
        <f>IF(AND(H7=Dati!A38,H13&lt;40.5),Dati!A68,IF(AND(H7=Dati!A38,H13=40.5),Dati!A68,IF(AND(H24&gt;0,H27=Dati!A22),'Relazioni di calcolo'!B111,IF(AND(H24="",H27&lt;&gt;Dati!A22),'Relazioni di calcolo'!B111,IF(AND(H24&gt;0,H27&lt;&gt;Dati!A22),Dati!A66,"")))))</f>
        <v/>
      </c>
      <c r="I35" s="159" t="s">
        <v>12</v>
      </c>
      <c r="J35" s="46"/>
      <c r="K35" s="251"/>
      <c r="L35" s="151"/>
    </row>
    <row r="36" spans="1:17" ht="2.1" customHeight="1" x14ac:dyDescent="0.25">
      <c r="A36" s="40"/>
      <c r="B36" s="53"/>
      <c r="C36" s="48"/>
      <c r="D36" s="48"/>
      <c r="E36" s="48"/>
      <c r="F36" s="48"/>
      <c r="G36" s="48"/>
      <c r="H36" s="34"/>
      <c r="I36" s="33"/>
      <c r="J36" s="33"/>
    </row>
    <row r="37" spans="1:17" ht="12" customHeight="1" x14ac:dyDescent="0.25">
      <c r="A37" s="40"/>
      <c r="B37" s="303" t="s">
        <v>227</v>
      </c>
      <c r="C37" s="303"/>
      <c r="D37" s="303"/>
      <c r="E37" s="303"/>
      <c r="F37" s="303"/>
      <c r="G37" s="48"/>
      <c r="H37" s="162" t="str">
        <f>IF(H35=Dati!A66,"",IF(H35="","",'Relazioni di calcolo'!B109))</f>
        <v/>
      </c>
      <c r="I37" s="159" t="s">
        <v>217</v>
      </c>
      <c r="J37" s="33"/>
    </row>
    <row r="38" spans="1:17" ht="3" customHeight="1" x14ac:dyDescent="0.25">
      <c r="A38" s="40"/>
      <c r="B38" s="46"/>
      <c r="C38" s="46"/>
      <c r="D38" s="46"/>
      <c r="E38" s="46"/>
      <c r="F38" s="46"/>
      <c r="G38" s="48"/>
      <c r="H38" s="163"/>
      <c r="I38" s="42"/>
      <c r="J38" s="33"/>
    </row>
    <row r="39" spans="1:17" ht="12" customHeight="1" x14ac:dyDescent="0.25">
      <c r="A39" s="40"/>
      <c r="B39" s="303" t="s">
        <v>228</v>
      </c>
      <c r="C39" s="303"/>
      <c r="D39" s="303"/>
      <c r="E39" s="303"/>
      <c r="F39" s="303"/>
      <c r="G39" s="48"/>
      <c r="H39" s="242" t="str">
        <f>IF(H37="","",IF(H37=Dati!A66,"",'Relazioni di calcolo'!B203))</f>
        <v/>
      </c>
      <c r="I39" s="159" t="s">
        <v>217</v>
      </c>
      <c r="J39" s="33"/>
    </row>
    <row r="40" spans="1:17" ht="2.1" customHeight="1" x14ac:dyDescent="0.25">
      <c r="A40" s="40"/>
      <c r="B40" s="250"/>
      <c r="C40" s="250"/>
      <c r="D40" s="250"/>
      <c r="E40" s="250"/>
      <c r="F40" s="250"/>
      <c r="G40" s="48"/>
      <c r="H40" s="270"/>
      <c r="I40" s="252"/>
      <c r="J40" s="33"/>
    </row>
    <row r="41" spans="1:17" ht="12" customHeight="1" x14ac:dyDescent="0.25">
      <c r="A41" s="215">
        <v>5</v>
      </c>
      <c r="B41" s="297" t="s">
        <v>287</v>
      </c>
      <c r="C41" s="297"/>
      <c r="D41" s="297"/>
      <c r="E41" s="297"/>
      <c r="F41" s="297"/>
      <c r="G41" s="33"/>
      <c r="H41" s="256" t="s">
        <v>99</v>
      </c>
      <c r="I41" s="81"/>
      <c r="J41" s="33"/>
    </row>
    <row r="42" spans="1:17" s="47" customFormat="1" ht="2.1" customHeight="1" x14ac:dyDescent="0.2">
      <c r="A42" s="203"/>
      <c r="B42" s="46"/>
      <c r="C42" s="33"/>
      <c r="D42" s="33"/>
      <c r="E42" s="33"/>
      <c r="F42" s="33"/>
      <c r="G42" s="33"/>
      <c r="H42" s="43"/>
      <c r="I42" s="41"/>
      <c r="J42" s="33"/>
      <c r="K42" s="35"/>
      <c r="L42" s="36"/>
      <c r="M42" s="35"/>
      <c r="N42" s="35"/>
      <c r="O42" s="35"/>
      <c r="P42" s="35"/>
      <c r="Q42" s="35"/>
    </row>
    <row r="43" spans="1:17" ht="12" customHeight="1" x14ac:dyDescent="0.25">
      <c r="A43" s="40"/>
      <c r="B43" s="303" t="s">
        <v>288</v>
      </c>
      <c r="C43" s="303"/>
      <c r="D43" s="303"/>
      <c r="E43" s="303"/>
      <c r="F43" s="303"/>
      <c r="G43" s="33"/>
      <c r="H43" s="272" t="str">
        <f>IF(H41=Dati!A49,"",IF(H41=Dati!A42,Dati!F42,IF(H41=Dati!A43,Dati!F43,IF(H41=Dati!A44,Dati!F44,IF(H41=Dati!A45,Dati!F45,IF(H41=Dati!A46,Dati!F46,IF(H41=Dati!A47,Dati!F47,IF(H41=Dati!A48,Dati!F48,""))))))))</f>
        <v/>
      </c>
      <c r="I43" s="39" t="s">
        <v>142</v>
      </c>
      <c r="J43" s="33"/>
    </row>
    <row r="44" spans="1:17" ht="2.1" customHeight="1" x14ac:dyDescent="0.25">
      <c r="A44" s="40"/>
      <c r="B44" s="33"/>
      <c r="C44" s="33"/>
      <c r="D44" s="33"/>
      <c r="E44" s="33"/>
      <c r="F44" s="33"/>
      <c r="G44" s="33"/>
      <c r="H44" s="34"/>
      <c r="I44" s="33"/>
      <c r="J44" s="33"/>
    </row>
    <row r="45" spans="1:17" ht="12" customHeight="1" x14ac:dyDescent="0.25">
      <c r="A45" s="40"/>
      <c r="B45" s="303" t="s">
        <v>289</v>
      </c>
      <c r="C45" s="303"/>
      <c r="D45" s="303"/>
      <c r="E45" s="303"/>
      <c r="F45" s="303"/>
      <c r="G45" s="33"/>
      <c r="H45" s="38" t="str">
        <f>IF(H41=Dati!A49,"",IF(H41=Dati!A42,Dati!G42,IF(H41=Dati!A43,Dati!G43,IF(H41=Dati!A44,Dati!G44,IF(H41=Dati!A45,Dati!G45,IF(H41=Dati!A46,Dati!G46,IF(H41=Dati!A47,Dati!G47,IF(H41=Dati!A48,Dati!G48,""))))))))</f>
        <v/>
      </c>
      <c r="I45" s="39" t="s">
        <v>21</v>
      </c>
      <c r="J45" s="33"/>
    </row>
    <row r="46" spans="1:17" ht="2.1" customHeight="1" x14ac:dyDescent="0.25">
      <c r="A46" s="40"/>
      <c r="B46" s="33"/>
      <c r="C46" s="33"/>
      <c r="D46" s="33"/>
      <c r="E46" s="33"/>
      <c r="F46" s="33"/>
      <c r="G46" s="33"/>
      <c r="H46" s="34"/>
      <c r="I46" s="33"/>
      <c r="J46" s="33"/>
    </row>
    <row r="47" spans="1:17" ht="12" customHeight="1" x14ac:dyDescent="0.25">
      <c r="A47" s="40"/>
      <c r="B47" s="303" t="s">
        <v>290</v>
      </c>
      <c r="C47" s="303"/>
      <c r="D47" s="303"/>
      <c r="E47" s="303"/>
      <c r="F47" s="303"/>
      <c r="G47" s="33"/>
      <c r="H47" s="38" t="str">
        <f>IF(H41=Dati!A49,"",IF(H45="","",H15*H45))</f>
        <v/>
      </c>
      <c r="I47" s="39" t="s">
        <v>100</v>
      </c>
      <c r="J47" s="33"/>
    </row>
    <row r="48" spans="1:17" ht="2.1" customHeight="1" x14ac:dyDescent="0.25">
      <c r="A48" s="40"/>
      <c r="B48" s="46"/>
      <c r="C48" s="46"/>
      <c r="D48" s="46"/>
      <c r="E48" s="46"/>
      <c r="F48" s="46"/>
      <c r="G48" s="33"/>
      <c r="H48" s="43"/>
      <c r="I48" s="41"/>
      <c r="J48" s="33"/>
    </row>
    <row r="49" spans="1:17" ht="12" customHeight="1" x14ac:dyDescent="0.25">
      <c r="A49" s="40"/>
      <c r="B49" s="303" t="s">
        <v>291</v>
      </c>
      <c r="C49" s="303"/>
      <c r="D49" s="303"/>
      <c r="E49" s="303"/>
      <c r="F49" s="303"/>
      <c r="G49" s="33"/>
      <c r="H49" s="38" t="str">
        <f>IF(H41=Dati!A49,Dati!F49,"")</f>
        <v/>
      </c>
      <c r="I49" s="39" t="s">
        <v>142</v>
      </c>
      <c r="J49" s="33"/>
    </row>
    <row r="50" spans="1:17" s="40" customFormat="1" ht="2.1" customHeight="1" x14ac:dyDescent="0.25">
      <c r="B50" s="46"/>
      <c r="C50" s="46"/>
      <c r="D50" s="46"/>
      <c r="E50" s="46"/>
      <c r="F50" s="46"/>
      <c r="G50" s="33"/>
      <c r="H50" s="43"/>
      <c r="I50" s="41"/>
      <c r="J50" s="33"/>
      <c r="K50" s="33"/>
      <c r="L50" s="33"/>
      <c r="M50" s="33"/>
      <c r="N50" s="33"/>
      <c r="O50" s="33"/>
      <c r="P50" s="33"/>
      <c r="Q50" s="33"/>
    </row>
    <row r="51" spans="1:17" ht="12" customHeight="1" x14ac:dyDescent="0.25">
      <c r="A51" s="40"/>
      <c r="B51" s="303" t="s">
        <v>292</v>
      </c>
      <c r="C51" s="303"/>
      <c r="D51" s="303"/>
      <c r="E51" s="303"/>
      <c r="F51" s="303"/>
      <c r="G51" s="33"/>
      <c r="H51" s="256"/>
      <c r="I51" s="81" t="s">
        <v>21</v>
      </c>
      <c r="J51" s="33"/>
    </row>
    <row r="52" spans="1:17" ht="2.1" customHeight="1" x14ac:dyDescent="0.25">
      <c r="A52" s="40"/>
      <c r="B52" s="46"/>
      <c r="C52" s="46"/>
      <c r="D52" s="46"/>
      <c r="E52" s="46"/>
      <c r="F52" s="46"/>
      <c r="G52" s="33"/>
      <c r="H52" s="43"/>
      <c r="I52" s="41"/>
      <c r="J52" s="33"/>
    </row>
    <row r="53" spans="1:17" ht="12" customHeight="1" x14ac:dyDescent="0.25">
      <c r="A53" s="40"/>
      <c r="B53" s="303" t="s">
        <v>293</v>
      </c>
      <c r="C53" s="303"/>
      <c r="D53" s="303"/>
      <c r="E53" s="303"/>
      <c r="F53" s="303"/>
      <c r="G53" s="33"/>
      <c r="H53" s="38" t="str">
        <f>IF(AND(H41=Dati!A49,ISNUMBER(H51)),H15*H51,"")</f>
        <v/>
      </c>
      <c r="I53" s="39" t="s">
        <v>100</v>
      </c>
      <c r="J53" s="33"/>
    </row>
    <row r="54" spans="1:17" ht="2.1" customHeight="1" x14ac:dyDescent="0.25">
      <c r="A54" s="40"/>
      <c r="B54" s="46"/>
      <c r="C54" s="46"/>
      <c r="D54" s="46"/>
      <c r="E54" s="46"/>
      <c r="F54" s="46"/>
      <c r="G54" s="33"/>
      <c r="H54" s="43"/>
      <c r="I54" s="41"/>
      <c r="J54" s="33"/>
    </row>
    <row r="55" spans="1:17" ht="12" customHeight="1" x14ac:dyDescent="0.25">
      <c r="A55" s="215">
        <v>6</v>
      </c>
      <c r="B55" s="307" t="s">
        <v>281</v>
      </c>
      <c r="C55" s="307"/>
      <c r="D55" s="307"/>
      <c r="E55" s="307"/>
      <c r="F55" s="307"/>
      <c r="G55" s="33"/>
      <c r="H55" s="43"/>
      <c r="I55" s="41"/>
      <c r="J55" s="33"/>
    </row>
    <row r="56" spans="1:17" ht="12" customHeight="1" x14ac:dyDescent="0.25">
      <c r="A56" s="214"/>
      <c r="B56" s="307"/>
      <c r="C56" s="307"/>
      <c r="D56" s="307"/>
      <c r="E56" s="307"/>
      <c r="F56" s="307"/>
      <c r="G56" s="33"/>
      <c r="H56" s="43"/>
      <c r="I56" s="41"/>
      <c r="J56" s="33"/>
    </row>
    <row r="57" spans="1:17" ht="12" customHeight="1" x14ac:dyDescent="0.25">
      <c r="A57" s="214"/>
      <c r="B57" s="307"/>
      <c r="C57" s="307"/>
      <c r="D57" s="307"/>
      <c r="E57" s="307"/>
      <c r="F57" s="307"/>
      <c r="G57" s="33"/>
      <c r="H57" s="43"/>
      <c r="I57" s="41"/>
      <c r="J57" s="33"/>
    </row>
    <row r="58" spans="1:17" ht="2.1" customHeight="1" x14ac:dyDescent="0.25">
      <c r="A58" s="40"/>
      <c r="B58" s="46"/>
      <c r="C58" s="46"/>
      <c r="D58" s="46"/>
      <c r="E58" s="46"/>
      <c r="F58" s="46"/>
      <c r="G58" s="33"/>
      <c r="H58" s="43"/>
      <c r="I58" s="41"/>
      <c r="J58" s="33"/>
    </row>
    <row r="59" spans="1:17" ht="12" customHeight="1" x14ac:dyDescent="0.25">
      <c r="A59" s="40"/>
      <c r="B59" s="308" t="s">
        <v>213</v>
      </c>
      <c r="C59" s="308"/>
      <c r="D59" s="308"/>
      <c r="E59" s="308"/>
      <c r="F59" s="308"/>
      <c r="G59" s="33"/>
      <c r="H59" s="68" t="str">
        <f>IFERROR(IF(H35=Dati!A66,"",IF(ISNUMBER(H47),'Relazioni di calcolo'!B158*100,IF(ISNUMBER(H53),'Relazioni di calcolo'!B158*100,""))),"")</f>
        <v/>
      </c>
      <c r="I59" s="69" t="s">
        <v>17</v>
      </c>
      <c r="J59" s="33"/>
    </row>
    <row r="60" spans="1:17" ht="12" customHeight="1" x14ac:dyDescent="0.25">
      <c r="A60" s="40"/>
      <c r="B60" s="48"/>
      <c r="C60" s="48"/>
      <c r="D60" s="48"/>
      <c r="E60" s="48"/>
      <c r="F60" s="48"/>
      <c r="G60" s="33"/>
      <c r="H60" s="70" t="str">
        <f>IFERROR(IF(H59="","","(corrispondente concentrazione di ossigeno: 19,7 %)"),"")</f>
        <v/>
      </c>
      <c r="I60" s="64"/>
      <c r="J60" s="33"/>
    </row>
    <row r="61" spans="1:17" ht="2.1" customHeight="1" x14ac:dyDescent="0.25">
      <c r="A61" s="40"/>
      <c r="B61" s="44"/>
      <c r="C61" s="33"/>
      <c r="D61" s="33"/>
      <c r="E61" s="33"/>
      <c r="F61" s="33"/>
      <c r="G61" s="33"/>
      <c r="H61" s="43"/>
      <c r="I61" s="41"/>
      <c r="J61" s="33"/>
    </row>
    <row r="62" spans="1:17" ht="12" customHeight="1" x14ac:dyDescent="0.25">
      <c r="A62" s="40"/>
      <c r="B62" s="303" t="s">
        <v>294</v>
      </c>
      <c r="C62" s="303"/>
      <c r="D62" s="303"/>
      <c r="E62" s="303"/>
      <c r="F62" s="303"/>
      <c r="G62" s="33"/>
      <c r="H62" s="38" t="str">
        <f>IF(ISNUMBER(H59),'Relazioni di calcolo'!B164*100,"")</f>
        <v/>
      </c>
      <c r="I62" s="39" t="s">
        <v>17</v>
      </c>
      <c r="J62" s="33"/>
    </row>
    <row r="63" spans="1:17" ht="2.1" customHeight="1" x14ac:dyDescent="0.25">
      <c r="A63" s="40"/>
      <c r="B63" s="44"/>
      <c r="C63" s="33"/>
      <c r="D63" s="33"/>
      <c r="E63" s="33"/>
      <c r="F63" s="33"/>
      <c r="G63" s="33"/>
      <c r="H63" s="43"/>
      <c r="I63" s="41"/>
      <c r="J63" s="33"/>
    </row>
    <row r="64" spans="1:17" ht="12" customHeight="1" x14ac:dyDescent="0.25">
      <c r="A64" s="40"/>
      <c r="B64" s="306"/>
      <c r="C64" s="306"/>
      <c r="D64" s="306"/>
      <c r="E64" s="306"/>
      <c r="F64" s="306"/>
      <c r="G64" s="33"/>
      <c r="H64" s="71" t="str">
        <f>IF(H62="","",IF(ISNUMBER(H47),'Relazioni di calcolo'!B166,IF(ISNUMBER(H53),'Relazioni di calcolo'!B166,"")))</f>
        <v/>
      </c>
      <c r="I64" s="69"/>
      <c r="J64" s="33"/>
    </row>
    <row r="65" spans="1:17" ht="12" customHeight="1" x14ac:dyDescent="0.25">
      <c r="A65" s="40"/>
      <c r="B65" s="44"/>
      <c r="C65" s="44"/>
      <c r="D65" s="44"/>
      <c r="E65" s="44"/>
      <c r="F65" s="44"/>
      <c r="G65" s="33"/>
      <c r="H65" s="304" t="str">
        <f>IF(ISNUMBER(FIND("BASSA",H64)),Dati!A62,IF(ISNUMBER(FIND("ELEVATA",H64)),Dati!A63,IF(ISNUMBER(FIND("TRASCURABILE",H64)),Dati!A64,"")))</f>
        <v/>
      </c>
      <c r="I65" s="305"/>
      <c r="J65" s="33"/>
    </row>
    <row r="66" spans="1:17" s="77" customFormat="1" ht="25.5" customHeight="1" x14ac:dyDescent="0.25">
      <c r="A66" s="73"/>
      <c r="B66" s="74"/>
      <c r="C66" s="74"/>
      <c r="D66" s="74"/>
      <c r="E66" s="74"/>
      <c r="F66" s="74"/>
      <c r="G66" s="67"/>
      <c r="H66" s="300" t="str">
        <f>IF(ISNUMBER(FIND("ELEVATA",H64)),"Tempo necessario per ridurre la concentrazione di gas da Xb a Xcrit al cessare dell'emissione:","")</f>
        <v/>
      </c>
      <c r="I66" s="301"/>
      <c r="J66" s="67"/>
      <c r="K66" s="75"/>
      <c r="L66" s="76"/>
      <c r="M66" s="75"/>
      <c r="N66" s="75"/>
      <c r="O66" s="75"/>
      <c r="P66" s="75"/>
      <c r="Q66" s="75"/>
    </row>
    <row r="67" spans="1:17" ht="12" customHeight="1" x14ac:dyDescent="0.25">
      <c r="A67" s="72"/>
      <c r="B67" s="73"/>
      <c r="C67" s="73"/>
      <c r="D67" s="73"/>
      <c r="E67" s="73"/>
      <c r="F67" s="73"/>
      <c r="G67" s="33"/>
      <c r="H67" s="78" t="str">
        <f>IF(ISNUMBER(FIND("ELEVATA",H64)),'Relazioni di calcolo'!B174/3600,"")</f>
        <v/>
      </c>
      <c r="I67" s="64" t="str">
        <f>IF(H67="","","h")</f>
        <v/>
      </c>
      <c r="J67" s="33"/>
    </row>
    <row r="68" spans="1:17" ht="12" customHeight="1" x14ac:dyDescent="0.25">
      <c r="A68" s="215">
        <v>7</v>
      </c>
      <c r="B68" s="297" t="s">
        <v>303</v>
      </c>
      <c r="C68" s="297"/>
      <c r="D68" s="297"/>
      <c r="E68" s="297"/>
      <c r="F68" s="297"/>
      <c r="G68" s="65"/>
      <c r="H68" s="54"/>
      <c r="I68" s="65"/>
      <c r="J68" s="65"/>
    </row>
    <row r="69" spans="1:17" ht="2.1" customHeight="1" x14ac:dyDescent="0.25">
      <c r="A69" s="201"/>
      <c r="B69" s="195"/>
      <c r="C69" s="195"/>
      <c r="D69" s="195"/>
      <c r="E69" s="195"/>
      <c r="F69" s="195"/>
      <c r="G69" s="65"/>
      <c r="H69" s="54"/>
      <c r="I69" s="65"/>
      <c r="J69" s="65"/>
    </row>
    <row r="70" spans="1:17" ht="12" customHeight="1" x14ac:dyDescent="0.25">
      <c r="A70" s="40"/>
      <c r="B70" s="311" t="s">
        <v>176</v>
      </c>
      <c r="C70" s="311"/>
      <c r="D70" s="311"/>
      <c r="E70" s="311"/>
      <c r="F70" s="311"/>
      <c r="G70" s="48"/>
      <c r="H70" s="66" t="str">
        <f>IF(AND(H7=Dati!A36,Interfaccia!H27=Dati!A25,Interfaccia!H31&gt;0),"",IF(H64="","",IF(H64="Verificare dato pressione","",IF(ISNUMBER(FIND("ELEVATA",H64)),"Diluizione BASSA",'Relazioni di calcolo'!B229))))</f>
        <v/>
      </c>
      <c r="I70" s="63"/>
      <c r="J70" s="33"/>
    </row>
    <row r="71" spans="1:17" s="62" customFormat="1" ht="12" customHeight="1" x14ac:dyDescent="0.25">
      <c r="A71" s="40"/>
      <c r="B71" s="49"/>
      <c r="C71" s="49"/>
      <c r="D71" s="49"/>
      <c r="E71" s="49"/>
      <c r="F71" s="55"/>
      <c r="G71" s="33"/>
      <c r="H71" s="298" t="str">
        <f>IF(H70="","",IF(H70="Diluizione ALTA",Dati!A52,IF(H70="Diluizione MEDIA",Dati!A56,IF(H70="Diluizione BASSA",Dati!A59,""))))</f>
        <v/>
      </c>
      <c r="I71" s="299"/>
      <c r="J71" s="33"/>
      <c r="K71" s="36"/>
      <c r="L71" s="36"/>
      <c r="M71" s="36"/>
      <c r="N71" s="36"/>
      <c r="O71" s="36"/>
      <c r="P71" s="36"/>
      <c r="Q71" s="36"/>
    </row>
    <row r="72" spans="1:17" s="62" customFormat="1" ht="12" customHeight="1" x14ac:dyDescent="0.25">
      <c r="A72" s="40"/>
      <c r="B72" s="49"/>
      <c r="C72" s="49"/>
      <c r="D72" s="49"/>
      <c r="E72" s="49"/>
      <c r="F72" s="55"/>
      <c r="G72" s="33"/>
      <c r="H72" s="298"/>
      <c r="I72" s="299"/>
      <c r="J72" s="33"/>
      <c r="K72" s="36"/>
      <c r="L72" s="36"/>
      <c r="M72" s="36"/>
      <c r="N72" s="36"/>
      <c r="O72" s="36"/>
      <c r="P72" s="36"/>
      <c r="Q72" s="36"/>
    </row>
    <row r="73" spans="1:17" s="62" customFormat="1" ht="12" customHeight="1" x14ac:dyDescent="0.25">
      <c r="A73" s="40"/>
      <c r="B73" s="49"/>
      <c r="C73" s="49"/>
      <c r="D73" s="49"/>
      <c r="E73" s="49"/>
      <c r="F73" s="55"/>
      <c r="G73" s="33"/>
      <c r="H73" s="298"/>
      <c r="I73" s="299"/>
      <c r="J73" s="33"/>
      <c r="K73" s="36"/>
      <c r="L73" s="36"/>
      <c r="M73" s="36"/>
      <c r="N73" s="36"/>
      <c r="O73" s="36"/>
      <c r="P73" s="36"/>
      <c r="Q73" s="36"/>
    </row>
    <row r="74" spans="1:17" ht="2.1" customHeight="1" x14ac:dyDescent="0.25">
      <c r="A74" s="40"/>
      <c r="B74" s="49"/>
      <c r="C74" s="49"/>
      <c r="D74" s="49"/>
      <c r="E74" s="49"/>
      <c r="F74" s="55"/>
      <c r="G74" s="33"/>
      <c r="H74" s="34"/>
      <c r="I74" s="33"/>
      <c r="J74" s="33"/>
    </row>
    <row r="75" spans="1:17" ht="12" customHeight="1" x14ac:dyDescent="0.25">
      <c r="A75" s="40"/>
      <c r="B75" s="311" t="s">
        <v>219</v>
      </c>
      <c r="C75" s="311"/>
      <c r="D75" s="311"/>
      <c r="E75" s="311"/>
      <c r="F75" s="311"/>
      <c r="G75" s="33"/>
      <c r="H75" s="241" t="str">
        <f>IF(H70="Diluizione ALTA","0",IF(AND(H70="Diluizione MEDIA",H13&gt;1.9),'Relazioni di calcolo'!B261,IF(AND(H70="Diluizione MEDIA",H13=1.9),'Relazioni di calcolo'!B268,IF(AND(H70="Diluizione MEDIA",H13&lt;1.9,H13&lt;&gt;1),'Relazioni di calcolo'!B268,IF(AND(H70="Diluizione MEDIA",H13=1,H7=Dati!A36),'Relazioni di calcolo'!B277,IF(H70="Diluizione BASSA","Tutto l'ambiente",""))))))</f>
        <v/>
      </c>
      <c r="I75" s="52" t="str">
        <f>IF(H75="","",IF(H75="tutto l'ambiente","","m"))</f>
        <v/>
      </c>
      <c r="J75" s="56"/>
      <c r="K75" s="57"/>
      <c r="L75" s="58"/>
    </row>
    <row r="76" spans="1:17" ht="12" customHeight="1" x14ac:dyDescent="0.25">
      <c r="A76" s="40"/>
      <c r="B76" s="74"/>
      <c r="C76" s="74"/>
      <c r="D76" s="74"/>
      <c r="E76" s="74"/>
      <c r="F76" s="74"/>
      <c r="G76" s="33"/>
      <c r="H76" s="80"/>
      <c r="I76" s="41"/>
      <c r="J76" s="56"/>
      <c r="K76" s="57"/>
      <c r="L76" s="58"/>
    </row>
    <row r="77" spans="1:17" ht="12" customHeight="1" x14ac:dyDescent="0.25">
      <c r="A77" s="40"/>
      <c r="B77" s="74"/>
      <c r="C77" s="74"/>
      <c r="D77" s="74"/>
      <c r="E77" s="74"/>
      <c r="F77" s="74"/>
      <c r="G77" s="33"/>
      <c r="H77" s="80"/>
      <c r="I77" s="41"/>
      <c r="J77" s="56"/>
      <c r="K77" s="57"/>
      <c r="L77" s="58"/>
    </row>
    <row r="78" spans="1:17" ht="12" customHeight="1" x14ac:dyDescent="0.25">
      <c r="A78" s="40"/>
      <c r="B78" s="74"/>
      <c r="C78" s="74"/>
      <c r="D78" s="74"/>
      <c r="E78" s="74"/>
      <c r="F78" s="74"/>
      <c r="G78" s="33"/>
      <c r="H78" s="80"/>
      <c r="I78" s="41"/>
      <c r="J78" s="56"/>
      <c r="K78" s="57"/>
      <c r="L78" s="58"/>
    </row>
    <row r="79" spans="1:17" ht="12" customHeight="1" x14ac:dyDescent="0.25">
      <c r="A79" s="40"/>
      <c r="B79" s="74"/>
      <c r="C79" s="74"/>
      <c r="D79" s="74"/>
      <c r="E79" s="74"/>
      <c r="F79" s="74"/>
      <c r="G79" s="33"/>
      <c r="H79" s="80"/>
      <c r="I79" s="41"/>
      <c r="J79" s="56"/>
      <c r="K79" s="57"/>
      <c r="L79" s="58"/>
    </row>
    <row r="80" spans="1:17" ht="8.1" customHeight="1" x14ac:dyDescent="0.25">
      <c r="A80" s="40"/>
      <c r="B80" s="49"/>
      <c r="C80" s="49"/>
      <c r="D80" s="49"/>
      <c r="E80" s="49"/>
      <c r="F80" s="55"/>
      <c r="G80" s="33"/>
      <c r="H80" s="34"/>
      <c r="I80" s="33"/>
      <c r="J80" s="33"/>
    </row>
    <row r="81" spans="1:11" ht="12" customHeight="1" x14ac:dyDescent="0.25">
      <c r="A81" s="40"/>
      <c r="B81" s="310" t="s">
        <v>220</v>
      </c>
      <c r="C81" s="310"/>
      <c r="D81" s="310"/>
      <c r="E81" s="310"/>
      <c r="F81" s="310"/>
      <c r="G81" s="33"/>
      <c r="H81" s="38" t="str">
        <f>IF(H64="","",IF(ISNUMBER(FIND("Azoto",H7)),'Gas tecnici'!F8,IF(ISNUMBER(FIND("Anidride carbonica",H7)),'Gas tecnici'!F20,IF(ISNUMBER(FIND("Argon",H7)),'Gas tecnici'!F29,""))))</f>
        <v/>
      </c>
      <c r="I81" s="52"/>
      <c r="J81" s="33"/>
      <c r="K81" s="11"/>
    </row>
    <row r="82" spans="1:11" ht="2.1" customHeight="1" x14ac:dyDescent="0.25">
      <c r="A82" s="40"/>
      <c r="B82" s="49"/>
      <c r="C82" s="49"/>
      <c r="D82" s="49"/>
      <c r="E82" s="49"/>
      <c r="F82" s="55"/>
      <c r="G82" s="33"/>
      <c r="H82" s="34"/>
      <c r="I82" s="33"/>
      <c r="J82" s="33"/>
    </row>
    <row r="83" spans="1:11" ht="12" customHeight="1" x14ac:dyDescent="0.25">
      <c r="A83" s="40"/>
      <c r="B83" s="310" t="s">
        <v>184</v>
      </c>
      <c r="C83" s="310"/>
      <c r="D83" s="310"/>
      <c r="E83" s="310"/>
      <c r="F83" s="310"/>
      <c r="G83" s="33"/>
      <c r="H83" s="38" t="str">
        <f>IF(AND(H7=Dati!A36,Interfaccia!H27&lt;&gt;Dati!A22),"",IF(H64="","",IF(H9&gt;0,"Si","No")))</f>
        <v/>
      </c>
      <c r="I83" s="52"/>
      <c r="J83" s="33"/>
      <c r="K83" s="11"/>
    </row>
    <row r="84" spans="1:11" ht="2.1" customHeight="1" x14ac:dyDescent="0.25">
      <c r="A84" s="40"/>
      <c r="B84" s="49"/>
      <c r="C84" s="49"/>
      <c r="D84" s="49"/>
      <c r="E84" s="49"/>
      <c r="F84" s="55"/>
      <c r="G84" s="33"/>
      <c r="H84" s="34"/>
      <c r="I84" s="33"/>
      <c r="J84" s="33"/>
    </row>
    <row r="85" spans="1:11" ht="12" customHeight="1" x14ac:dyDescent="0.25">
      <c r="A85" s="40"/>
      <c r="B85" s="296" t="str">
        <f>IF(H83="No","",IF(H83="Si","Tempo di rilascio t determinato dall'esaurimento del gas (a pressione costante)",""))</f>
        <v/>
      </c>
      <c r="C85" s="296"/>
      <c r="D85" s="296"/>
      <c r="E85" s="296"/>
      <c r="F85" s="296"/>
      <c r="G85" s="33"/>
      <c r="H85" s="38" t="str">
        <f>IF(H83="Si",((H9/'Relazioni di calcolo'!B111)/3600),"")</f>
        <v/>
      </c>
      <c r="I85" s="52" t="str">
        <f>IF(H85="","","h")</f>
        <v/>
      </c>
      <c r="J85" s="33"/>
      <c r="K85" s="11"/>
    </row>
    <row r="86" spans="1:11" ht="12" customHeight="1" x14ac:dyDescent="0.25">
      <c r="A86" s="40"/>
      <c r="B86" s="296"/>
      <c r="C86" s="296"/>
      <c r="D86" s="296"/>
      <c r="E86" s="296"/>
      <c r="F86" s="296"/>
      <c r="G86" s="33"/>
      <c r="H86" s="43"/>
      <c r="I86" s="41"/>
      <c r="J86" s="33"/>
      <c r="K86" s="11"/>
    </row>
    <row r="87" spans="1:11" ht="2.1" customHeight="1" x14ac:dyDescent="0.25">
      <c r="A87" s="40"/>
      <c r="B87" s="200"/>
      <c r="C87" s="200"/>
      <c r="D87" s="200"/>
      <c r="E87" s="200"/>
      <c r="F87" s="200"/>
      <c r="G87" s="33"/>
      <c r="H87" s="43"/>
      <c r="I87" s="41"/>
      <c r="J87" s="33"/>
      <c r="K87" s="11"/>
    </row>
    <row r="88" spans="1:11" ht="12" customHeight="1" x14ac:dyDescent="0.25">
      <c r="A88" s="215">
        <v>8</v>
      </c>
      <c r="B88" s="297" t="s">
        <v>105</v>
      </c>
      <c r="C88" s="297"/>
      <c r="D88" s="297"/>
      <c r="E88" s="297"/>
      <c r="F88" s="297"/>
      <c r="G88" s="48"/>
      <c r="H88" s="59"/>
      <c r="I88" s="48"/>
      <c r="J88" s="33"/>
    </row>
    <row r="89" spans="1:11" ht="12" customHeight="1" x14ac:dyDescent="0.25">
      <c r="A89" s="40"/>
      <c r="B89" s="296" t="str">
        <f>IF(H83="","",IF(ISNUMBER(FIND("Anidride carbonica",H7)),"A differenza degli asfissianti semplici, l'anidride carbonica ha la capacità di provocare la morte anche quando sono mantenuti livelli di ossigeno normali (20% ÷ 21%)."&amp;" È stato riscontrato che il 3% di anidride carbonica contribuisce in modo sinergico all’incremento di tossicità di altri gas."&amp;" In particolare l'anidride carbonica ha dimostrato di aumentare la produzione di carbossi o meta emoglobina da parte di questi gas, probabilmente a causa dei suoi effetti stimolatori sull’apparato respiratorio e circolatorio","Non applicabile"))</f>
        <v/>
      </c>
      <c r="C89" s="296"/>
      <c r="D89" s="296"/>
      <c r="E89" s="296"/>
      <c r="F89" s="296"/>
      <c r="G89" s="296"/>
      <c r="H89" s="296"/>
      <c r="I89" s="296"/>
      <c r="J89" s="33"/>
    </row>
    <row r="90" spans="1:11" ht="12" customHeight="1" x14ac:dyDescent="0.25">
      <c r="A90" s="40"/>
      <c r="B90" s="296"/>
      <c r="C90" s="296"/>
      <c r="D90" s="296"/>
      <c r="E90" s="296"/>
      <c r="F90" s="296"/>
      <c r="G90" s="296"/>
      <c r="H90" s="296"/>
      <c r="I90" s="296"/>
      <c r="J90" s="33"/>
    </row>
    <row r="91" spans="1:11" ht="12" customHeight="1" x14ac:dyDescent="0.25">
      <c r="A91" s="40"/>
      <c r="B91" s="296"/>
      <c r="C91" s="296"/>
      <c r="D91" s="296"/>
      <c r="E91" s="296"/>
      <c r="F91" s="296"/>
      <c r="G91" s="296"/>
      <c r="H91" s="296"/>
      <c r="I91" s="296"/>
      <c r="J91" s="33"/>
    </row>
    <row r="92" spans="1:11" ht="12" customHeight="1" x14ac:dyDescent="0.25">
      <c r="A92" s="40"/>
      <c r="B92" s="296"/>
      <c r="C92" s="296"/>
      <c r="D92" s="296"/>
      <c r="E92" s="296"/>
      <c r="F92" s="296"/>
      <c r="G92" s="296"/>
      <c r="H92" s="296"/>
      <c r="I92" s="296"/>
      <c r="J92" s="33"/>
    </row>
    <row r="93" spans="1:11" ht="12" customHeight="1" x14ac:dyDescent="0.25">
      <c r="A93" s="40"/>
      <c r="B93" s="79"/>
      <c r="C93" s="79"/>
      <c r="D93" s="53"/>
      <c r="E93" s="80"/>
      <c r="F93" s="33"/>
      <c r="G93" s="33"/>
      <c r="H93" s="295"/>
      <c r="I93" s="295"/>
      <c r="J93" s="33"/>
    </row>
    <row r="94" spans="1:11" ht="6" customHeight="1" x14ac:dyDescent="0.25">
      <c r="A94" s="40"/>
      <c r="B94" s="33"/>
      <c r="C94" s="33"/>
      <c r="D94" s="33"/>
      <c r="E94" s="33"/>
      <c r="F94" s="33"/>
      <c r="G94" s="33"/>
      <c r="H94" s="34"/>
      <c r="I94" s="33"/>
      <c r="J94" s="33"/>
    </row>
    <row r="95" spans="1:11" ht="12" customHeight="1" x14ac:dyDescent="0.25">
      <c r="A95" s="40"/>
      <c r="B95" s="313" t="s">
        <v>322</v>
      </c>
      <c r="C95" s="313"/>
      <c r="D95" s="313"/>
      <c r="E95" s="313"/>
      <c r="F95" s="313"/>
      <c r="G95" s="33"/>
      <c r="H95" s="34"/>
      <c r="I95" s="33"/>
      <c r="J95" s="33"/>
    </row>
  </sheetData>
  <sheetProtection algorithmName="SHA-512" hashValue="Ou8kKT209WDND7wmJ2oaJy/p1Uj3oXo8KBRlT7RFDFZbzTwGoWhnpPzyBpixQ3zifSyf7sig0dbZkTZE2318Kg==" saltValue="Mi/XcUEGwutDdyQVj/vwzA==" spinCount="100000" sheet="1" selectLockedCells="1"/>
  <mergeCells count="43">
    <mergeCell ref="B95:F95"/>
    <mergeCell ref="B19:F20"/>
    <mergeCell ref="B3:F3"/>
    <mergeCell ref="H3:I3"/>
    <mergeCell ref="B9:F9"/>
    <mergeCell ref="B47:F47"/>
    <mergeCell ref="B35:F35"/>
    <mergeCell ref="B37:F37"/>
    <mergeCell ref="B17:F17"/>
    <mergeCell ref="B5:F5"/>
    <mergeCell ref="B22:F22"/>
    <mergeCell ref="B15:F15"/>
    <mergeCell ref="B13:F13"/>
    <mergeCell ref="B11:F11"/>
    <mergeCell ref="B7:F7"/>
    <mergeCell ref="B29:F29"/>
    <mergeCell ref="B21:E21"/>
    <mergeCell ref="B83:F83"/>
    <mergeCell ref="B75:F75"/>
    <mergeCell ref="B81:F81"/>
    <mergeCell ref="B41:F41"/>
    <mergeCell ref="B43:F43"/>
    <mergeCell ref="B27:F27"/>
    <mergeCell ref="B68:F68"/>
    <mergeCell ref="B31:F31"/>
    <mergeCell ref="B49:F49"/>
    <mergeCell ref="B70:F70"/>
    <mergeCell ref="H66:I66"/>
    <mergeCell ref="B24:F24"/>
    <mergeCell ref="B51:F51"/>
    <mergeCell ref="B53:F53"/>
    <mergeCell ref="B62:F62"/>
    <mergeCell ref="H65:I65"/>
    <mergeCell ref="B64:F64"/>
    <mergeCell ref="B55:F57"/>
    <mergeCell ref="B39:F39"/>
    <mergeCell ref="B45:F45"/>
    <mergeCell ref="B59:F59"/>
    <mergeCell ref="H93:I93"/>
    <mergeCell ref="B89:I92"/>
    <mergeCell ref="B88:F88"/>
    <mergeCell ref="H71:I73"/>
    <mergeCell ref="B85:F86"/>
  </mergeCells>
  <dataValidations count="1">
    <dataValidation type="list" allowBlank="1" showInputMessage="1" showErrorMessage="1" sqref="I7:I8 I10" xr:uid="{F615E537-C90C-4D04-8F10-5CA4EE73A258}">
      <formula1>$A$21:$A$29</formula1>
    </dataValidation>
  </dataValidations>
  <printOptions horizontalCentered="1"/>
  <pageMargins left="0.62992125984251968" right="0.62992125984251968" top="1.2598425196850394" bottom="0.39370078740157483" header="0.23622047244094491" footer="0.23622047244094491"/>
  <pageSetup paperSize="9" scale="93" orientation="portrait" r:id="rId1"/>
  <headerFooter>
    <oddHeader>&amp;C&amp;"Arial,Grassetto"&amp;9Gas tecnici - Rischio asfissia
&amp;A&amp;R&amp;9
Pagina 1 di 1</oddHeader>
    <oddFooter>&amp;R&amp;9&amp;F</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F6CFA8B-4B9A-4B67-A10F-64DD40C0DFBF}">
          <x14:formula1>
            <xm:f>Dati!$A$1:$A$20</xm:f>
          </x14:formula1>
          <xm:sqref>H19</xm:sqref>
        </x14:dataValidation>
        <x14:dataValidation type="list" allowBlank="1" showInputMessage="1" showErrorMessage="1" xr:uid="{6CCDCB8C-4D48-4F03-82F2-1FCC459739D0}">
          <x14:formula1>
            <xm:f>Dati!$A$34:$A$39</xm:f>
          </x14:formula1>
          <xm:sqref>H7</xm:sqref>
        </x14:dataValidation>
        <x14:dataValidation type="list" allowBlank="1" showInputMessage="1" showErrorMessage="1" xr:uid="{C93A08C9-B20B-4F71-AEC6-171E2979348D}">
          <x14:formula1>
            <xm:f>Dati!$A$22:$A$25</xm:f>
          </x14:formula1>
          <xm:sqref>H27:H28</xm:sqref>
        </x14:dataValidation>
        <x14:dataValidation type="list" allowBlank="1" showInputMessage="1" showErrorMessage="1" xr:uid="{F95E54FF-D2A0-4370-89FC-E6227F6D0B6D}">
          <x14:formula1>
            <xm:f>Dati!$A$41:$A$49</xm:f>
          </x14:formula1>
          <xm:sqref>H41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M380"/>
  <sheetViews>
    <sheetView zoomScale="150" zoomScaleNormal="150" workbookViewId="0">
      <selection activeCell="J275" sqref="J275"/>
    </sheetView>
  </sheetViews>
  <sheetFormatPr defaultRowHeight="13.5" customHeight="1" x14ac:dyDescent="0.3"/>
  <cols>
    <col min="1" max="1" width="9" style="83"/>
    <col min="2" max="2" width="9" style="83" customWidth="1"/>
    <col min="3" max="5" width="9" style="83"/>
    <col min="6" max="7" width="9.25" style="83" bestFit="1" customWidth="1"/>
    <col min="8" max="9" width="9" style="83"/>
    <col min="10" max="11" width="9" style="83" customWidth="1"/>
    <col min="12" max="16384" width="9" style="83"/>
  </cols>
  <sheetData>
    <row r="1" spans="1:11" ht="13.5" customHeight="1" x14ac:dyDescent="0.3">
      <c r="A1" s="334" t="s">
        <v>60</v>
      </c>
      <c r="B1" s="334"/>
      <c r="C1" s="334"/>
      <c r="D1" s="334"/>
      <c r="E1" s="334"/>
      <c r="F1" s="5"/>
      <c r="G1" s="6"/>
      <c r="H1" s="6"/>
      <c r="I1" s="6"/>
      <c r="J1" s="6"/>
      <c r="K1" s="6"/>
    </row>
    <row r="2" spans="1:11" ht="13.5" customHeight="1" x14ac:dyDescent="0.3">
      <c r="A2" s="328" t="s">
        <v>106</v>
      </c>
      <c r="B2" s="328"/>
      <c r="C2" s="328"/>
      <c r="D2" s="328"/>
      <c r="E2" s="328"/>
      <c r="F2" s="328"/>
      <c r="G2" s="328"/>
      <c r="H2" s="328"/>
      <c r="I2" s="7"/>
      <c r="J2" s="7"/>
      <c r="K2" s="7"/>
    </row>
    <row r="3" spans="1:11" ht="13.5" customHeight="1" x14ac:dyDescent="0.3">
      <c r="A3" s="328"/>
      <c r="B3" s="328"/>
      <c r="C3" s="328"/>
      <c r="D3" s="328"/>
      <c r="E3" s="328"/>
      <c r="F3" s="328"/>
      <c r="G3" s="328"/>
      <c r="H3" s="328"/>
      <c r="I3" s="7"/>
      <c r="J3" s="7"/>
      <c r="K3" s="7"/>
    </row>
    <row r="4" spans="1:11" ht="13.5" customHeight="1" x14ac:dyDescent="0.3">
      <c r="A4" s="32"/>
      <c r="B4" s="32"/>
      <c r="C4" s="32"/>
      <c r="D4" s="32"/>
      <c r="E4" s="32"/>
      <c r="F4" s="32"/>
      <c r="G4" s="32"/>
      <c r="H4" s="32"/>
      <c r="I4" s="7"/>
      <c r="J4" s="7"/>
      <c r="K4" s="7"/>
    </row>
    <row r="5" spans="1:11" ht="13.5" customHeight="1" x14ac:dyDescent="0.3">
      <c r="A5" s="7"/>
      <c r="B5" s="7"/>
      <c r="C5" s="7"/>
      <c r="D5" s="7"/>
      <c r="E5" s="7"/>
      <c r="F5" s="7"/>
      <c r="G5" s="7"/>
      <c r="H5" s="7"/>
      <c r="I5" s="7"/>
      <c r="J5" s="7"/>
      <c r="K5" s="7"/>
    </row>
    <row r="6" spans="1:11" ht="13.5" customHeight="1" x14ac:dyDescent="0.3">
      <c r="A6" s="8"/>
      <c r="B6" s="8"/>
      <c r="C6" s="8"/>
      <c r="D6" s="8"/>
      <c r="E6" s="8"/>
      <c r="F6" s="8"/>
      <c r="G6" s="8"/>
      <c r="H6" s="8"/>
      <c r="I6" s="8"/>
      <c r="J6" s="6"/>
      <c r="K6" s="6"/>
    </row>
    <row r="7" spans="1:11" ht="13.5" customHeight="1" x14ac:dyDescent="0.3">
      <c r="A7" s="9" t="s">
        <v>107</v>
      </c>
      <c r="B7" s="10" t="str">
        <f>IFERROR(B9*POWER(((B12+1)/2),(B12/(B12-1))),"")</f>
        <v/>
      </c>
      <c r="C7" s="6" t="s">
        <v>0</v>
      </c>
      <c r="D7" s="11" t="s">
        <v>1</v>
      </c>
      <c r="E7" s="12"/>
      <c r="F7" s="12" t="s">
        <v>31</v>
      </c>
      <c r="G7" s="13" t="str">
        <f>IF(B10&gt;B7,"Sonica",IF(AND(ISNUMBER(B10),ISNUMBER(B7),B10=B7),"Sonica",IF(B10&lt;B7,"Subsonica","mancano valori")))</f>
        <v>mancano valori</v>
      </c>
      <c r="H7" s="14"/>
      <c r="I7" s="11"/>
      <c r="J7" s="11"/>
      <c r="K7" s="11"/>
    </row>
    <row r="8" spans="1:11" ht="13.5" customHeight="1" x14ac:dyDescent="0.3">
      <c r="A8" s="15" t="s">
        <v>2</v>
      </c>
      <c r="B8" s="16"/>
      <c r="C8" s="15"/>
      <c r="D8" s="17"/>
      <c r="E8" s="18"/>
      <c r="F8" s="19"/>
      <c r="G8" s="17"/>
      <c r="H8" s="17"/>
      <c r="I8" s="17"/>
      <c r="J8" s="15"/>
      <c r="K8" s="15"/>
    </row>
    <row r="9" spans="1:11" ht="13.5" customHeight="1" x14ac:dyDescent="0.3">
      <c r="A9" s="9" t="s">
        <v>108</v>
      </c>
      <c r="B9" s="20">
        <v>101325</v>
      </c>
      <c r="C9" s="6" t="s">
        <v>0</v>
      </c>
      <c r="D9" s="11" t="s">
        <v>3</v>
      </c>
      <c r="E9" s="11"/>
      <c r="F9" s="21"/>
      <c r="G9" s="11"/>
      <c r="H9" s="11"/>
      <c r="I9" s="11"/>
      <c r="J9" s="11"/>
      <c r="K9" s="11"/>
    </row>
    <row r="10" spans="1:11" ht="13.5" customHeight="1" x14ac:dyDescent="0.3">
      <c r="A10" s="9" t="s">
        <v>4</v>
      </c>
      <c r="B10" s="22" t="str">
        <f>IF(OR(Interfaccia!H7="Azoto in fase gas",Interfaccia!H7="Anidride carbonica in fase gas",Interfaccia!H7="Argon in fase gas"),Interfaccia!H13*101325,"")</f>
        <v/>
      </c>
      <c r="C10" s="6" t="s">
        <v>0</v>
      </c>
      <c r="D10" s="330" t="s">
        <v>16</v>
      </c>
      <c r="E10" s="330"/>
      <c r="F10" s="330"/>
      <c r="G10" s="330"/>
      <c r="H10" s="330"/>
      <c r="I10" s="264"/>
      <c r="J10" s="264"/>
      <c r="K10" s="264"/>
    </row>
    <row r="11" spans="1:11" ht="13.5" customHeight="1" x14ac:dyDescent="0.3">
      <c r="A11" s="9"/>
      <c r="B11" s="22"/>
      <c r="C11" s="6"/>
      <c r="D11" s="330"/>
      <c r="E11" s="330"/>
      <c r="F11" s="330"/>
      <c r="G11" s="330"/>
      <c r="H11" s="330"/>
      <c r="I11" s="260"/>
      <c r="J11" s="260"/>
      <c r="K11" s="260"/>
    </row>
    <row r="12" spans="1:11" ht="13.5" customHeight="1" x14ac:dyDescent="0.3">
      <c r="A12" s="9" t="s">
        <v>5</v>
      </c>
      <c r="B12" s="22" t="str">
        <f>IF(Interfaccia!H7="Azoto in fase gas",'Gas tecnici'!E2,IF(Interfaccia!H7="Anidride carbonica in fase gas",'Gas tecnici'!E14,IF(Interfaccia!H7="Argon in fase gas",'Gas tecnici'!E23,"")))</f>
        <v/>
      </c>
      <c r="C12" s="6" t="s">
        <v>109</v>
      </c>
      <c r="D12" s="330" t="s">
        <v>6</v>
      </c>
      <c r="E12" s="330"/>
      <c r="F12" s="330"/>
      <c r="G12" s="330"/>
      <c r="H12" s="330"/>
      <c r="I12" s="264"/>
      <c r="J12" s="264"/>
      <c r="K12" s="11"/>
    </row>
    <row r="13" spans="1:11" ht="13.5" customHeight="1" x14ac:dyDescent="0.3">
      <c r="A13" s="23"/>
      <c r="B13" s="24"/>
      <c r="C13" s="6"/>
      <c r="D13" s="265"/>
      <c r="E13" s="265"/>
      <c r="F13" s="265"/>
      <c r="G13" s="265"/>
      <c r="H13" s="265"/>
      <c r="I13" s="266"/>
      <c r="J13" s="266"/>
      <c r="K13" s="266"/>
    </row>
    <row r="14" spans="1:11" ht="13.5" customHeight="1" x14ac:dyDescent="0.3">
      <c r="A14" s="84" t="s">
        <v>22</v>
      </c>
      <c r="B14" s="329" t="s">
        <v>61</v>
      </c>
      <c r="C14" s="329"/>
      <c r="D14" s="329"/>
      <c r="E14" s="329"/>
      <c r="F14" s="329"/>
      <c r="G14" s="329"/>
      <c r="H14" s="329"/>
      <c r="I14" s="85"/>
      <c r="J14" s="85"/>
      <c r="K14" s="85"/>
    </row>
    <row r="15" spans="1:11" ht="13.5" customHeight="1" x14ac:dyDescent="0.3">
      <c r="A15" s="84"/>
      <c r="B15" s="329"/>
      <c r="C15" s="329"/>
      <c r="D15" s="329"/>
      <c r="E15" s="329"/>
      <c r="F15" s="329"/>
      <c r="G15" s="329"/>
      <c r="H15" s="329"/>
      <c r="I15" s="85"/>
      <c r="J15" s="85"/>
      <c r="K15" s="85"/>
    </row>
    <row r="16" spans="1:11" ht="13.5" customHeight="1" x14ac:dyDescent="0.3">
      <c r="A16" s="328" t="s">
        <v>110</v>
      </c>
      <c r="B16" s="328"/>
      <c r="C16" s="328"/>
      <c r="D16" s="328"/>
      <c r="E16" s="328"/>
      <c r="F16" s="328"/>
      <c r="G16" s="328"/>
      <c r="H16" s="328"/>
      <c r="I16" s="7"/>
      <c r="J16" s="7"/>
      <c r="K16" s="7"/>
    </row>
    <row r="17" spans="1:11" ht="13.5" customHeight="1" x14ac:dyDescent="0.3">
      <c r="A17" s="328"/>
      <c r="B17" s="328"/>
      <c r="C17" s="328"/>
      <c r="D17" s="328"/>
      <c r="E17" s="328"/>
      <c r="F17" s="328"/>
      <c r="G17" s="328"/>
      <c r="H17" s="328"/>
      <c r="I17" s="7"/>
      <c r="J17" s="7"/>
      <c r="K17" s="7"/>
    </row>
    <row r="18" spans="1:11" ht="13.5" customHeight="1" x14ac:dyDescent="0.3">
      <c r="A18" s="328"/>
      <c r="B18" s="328"/>
      <c r="C18" s="328"/>
      <c r="D18" s="328"/>
      <c r="E18" s="328"/>
      <c r="F18" s="328"/>
      <c r="G18" s="328"/>
      <c r="H18" s="328"/>
      <c r="I18" s="7"/>
      <c r="J18" s="7"/>
      <c r="K18" s="7"/>
    </row>
    <row r="19" spans="1:11" ht="13.5" customHeight="1" x14ac:dyDescent="0.3">
      <c r="A19" s="7"/>
      <c r="B19" s="7"/>
      <c r="C19" s="7"/>
      <c r="D19" s="7"/>
      <c r="E19" s="7"/>
      <c r="F19" s="7"/>
      <c r="G19" s="7"/>
      <c r="H19" s="7"/>
      <c r="I19" s="258"/>
      <c r="J19" s="258"/>
      <c r="K19" s="258"/>
    </row>
    <row r="20" spans="1:11" ht="13.5" customHeight="1" x14ac:dyDescent="0.3">
      <c r="A20" s="86"/>
      <c r="B20" s="15"/>
      <c r="C20" s="15"/>
      <c r="D20" s="15"/>
      <c r="E20" s="23"/>
      <c r="F20" s="87"/>
      <c r="G20" s="15"/>
      <c r="H20" s="15"/>
      <c r="I20" s="15"/>
      <c r="J20" s="15"/>
      <c r="K20" s="15"/>
    </row>
    <row r="21" spans="1:11" ht="13.5" customHeight="1" x14ac:dyDescent="0.3">
      <c r="A21" s="86"/>
      <c r="B21" s="15"/>
      <c r="C21" s="15"/>
      <c r="D21" s="15"/>
      <c r="E21" s="23"/>
      <c r="F21" s="87"/>
      <c r="G21" s="15"/>
      <c r="H21" s="15"/>
      <c r="I21" s="15"/>
      <c r="J21" s="15"/>
      <c r="K21" s="15"/>
    </row>
    <row r="22" spans="1:11" ht="13.5" customHeight="1" x14ac:dyDescent="0.3">
      <c r="A22" s="23" t="s">
        <v>111</v>
      </c>
      <c r="B22" s="26">
        <f>IF(AND(G7="Subsonica",B78=0),B24*B27*B28*(SQRT((B31/(B32*B35*B36))*((2*B29)/(B29-1))*(1-(POWER(B37/B28,((B29-1)/B29))))))*(POWER(B37/B28,1/B29)),0)</f>
        <v>0</v>
      </c>
      <c r="C22" s="15" t="s">
        <v>12</v>
      </c>
      <c r="D22" s="17" t="s">
        <v>192</v>
      </c>
      <c r="E22" s="18"/>
      <c r="F22" s="19"/>
      <c r="G22" s="17"/>
      <c r="H22" s="17"/>
      <c r="I22" s="17"/>
      <c r="J22" s="15"/>
      <c r="K22" s="15"/>
    </row>
    <row r="23" spans="1:11" ht="13.5" customHeight="1" x14ac:dyDescent="0.3">
      <c r="A23" s="15" t="s">
        <v>2</v>
      </c>
      <c r="B23" s="15"/>
      <c r="C23" s="15"/>
      <c r="D23" s="17"/>
      <c r="E23" s="18"/>
      <c r="F23" s="19"/>
      <c r="G23" s="17"/>
      <c r="H23" s="17"/>
      <c r="I23" s="17"/>
      <c r="J23" s="15"/>
      <c r="K23" s="15"/>
    </row>
    <row r="24" spans="1:11" ht="13.5" customHeight="1" x14ac:dyDescent="0.3">
      <c r="A24" s="9" t="s">
        <v>112</v>
      </c>
      <c r="B24" s="24">
        <v>0.75</v>
      </c>
      <c r="C24" s="15"/>
      <c r="D24" s="330" t="s">
        <v>37</v>
      </c>
      <c r="E24" s="330"/>
      <c r="F24" s="330"/>
      <c r="G24" s="330"/>
      <c r="H24" s="330"/>
      <c r="I24" s="264"/>
      <c r="J24" s="264"/>
      <c r="K24" s="264"/>
    </row>
    <row r="25" spans="1:11" ht="13.5" customHeight="1" x14ac:dyDescent="0.3">
      <c r="A25" s="23"/>
      <c r="B25" s="88"/>
      <c r="C25" s="15"/>
      <c r="D25" s="330"/>
      <c r="E25" s="330"/>
      <c r="F25" s="330"/>
      <c r="G25" s="330"/>
      <c r="H25" s="330"/>
      <c r="I25" s="264"/>
      <c r="J25" s="264"/>
      <c r="K25" s="264"/>
    </row>
    <row r="26" spans="1:11" ht="13.5" customHeight="1" x14ac:dyDescent="0.3">
      <c r="A26" s="23"/>
      <c r="B26" s="88"/>
      <c r="C26" s="15"/>
      <c r="D26" s="330"/>
      <c r="E26" s="330"/>
      <c r="F26" s="330"/>
      <c r="G26" s="330"/>
      <c r="H26" s="330"/>
      <c r="I26" s="264"/>
      <c r="J26" s="264"/>
      <c r="K26" s="264"/>
    </row>
    <row r="27" spans="1:11" ht="13.5" customHeight="1" x14ac:dyDescent="0.3">
      <c r="A27" s="23" t="s">
        <v>13</v>
      </c>
      <c r="B27" s="29" t="str">
        <f>IF(G7="Subsonica",Interfaccia!H24*0.000001,"")</f>
        <v/>
      </c>
      <c r="C27" s="15" t="s">
        <v>113</v>
      </c>
      <c r="D27" s="330" t="s">
        <v>38</v>
      </c>
      <c r="E27" s="330"/>
      <c r="F27" s="330"/>
      <c r="G27" s="330"/>
      <c r="H27" s="330"/>
      <c r="I27" s="264"/>
      <c r="J27" s="264"/>
      <c r="K27" s="264"/>
    </row>
    <row r="28" spans="1:11" ht="13.5" customHeight="1" x14ac:dyDescent="0.3">
      <c r="A28" s="23" t="s">
        <v>4</v>
      </c>
      <c r="B28" s="29" t="str">
        <f>IF(G7="Subsonica",B10,"")</f>
        <v/>
      </c>
      <c r="C28" s="6" t="s">
        <v>0</v>
      </c>
      <c r="D28" s="330" t="s">
        <v>63</v>
      </c>
      <c r="E28" s="330"/>
      <c r="F28" s="330"/>
      <c r="G28" s="330"/>
      <c r="H28" s="330"/>
      <c r="I28" s="264"/>
      <c r="J28" s="264"/>
      <c r="K28" s="264"/>
    </row>
    <row r="29" spans="1:11" ht="13.5" customHeight="1" x14ac:dyDescent="0.3">
      <c r="A29" s="23" t="s">
        <v>114</v>
      </c>
      <c r="B29" s="22" t="str">
        <f>IF(G7="Subsonica",B12,"")</f>
        <v/>
      </c>
      <c r="C29" s="6" t="s">
        <v>109</v>
      </c>
      <c r="D29" s="330" t="s">
        <v>64</v>
      </c>
      <c r="E29" s="330"/>
      <c r="F29" s="330"/>
      <c r="G29" s="330"/>
      <c r="H29" s="330"/>
      <c r="I29" s="264"/>
      <c r="J29" s="264"/>
      <c r="K29" s="264"/>
    </row>
    <row r="30" spans="1:11" ht="13.5" customHeight="1" x14ac:dyDescent="0.3">
      <c r="A30" s="23"/>
      <c r="B30" s="22"/>
      <c r="C30" s="6"/>
      <c r="D30" s="330"/>
      <c r="E30" s="330"/>
      <c r="F30" s="330"/>
      <c r="G30" s="330"/>
      <c r="H30" s="330"/>
      <c r="I30" s="264"/>
      <c r="J30" s="264"/>
      <c r="K30" s="264"/>
    </row>
    <row r="31" spans="1:11" ht="13.5" customHeight="1" x14ac:dyDescent="0.3">
      <c r="A31" s="23" t="s">
        <v>7</v>
      </c>
      <c r="B31" s="22" t="str">
        <f>IF(AND(G7="Subsonica",Interfaccia!H7="Azoto in fase gas"),'Gas tecnici'!E3,IF(AND(G7="Subsonica",Interfaccia!H7="Anidride carbonica in fase gas"),'Gas tecnici'!E15,IF(AND(G7="Subsonica",Interfaccia!H7="Argon in fase gas"),'Gas tecnici'!E24,"")))</f>
        <v/>
      </c>
      <c r="C31" s="6" t="s">
        <v>8</v>
      </c>
      <c r="D31" s="11" t="s">
        <v>194</v>
      </c>
      <c r="E31" s="89"/>
      <c r="F31" s="90"/>
      <c r="G31" s="11"/>
      <c r="H31" s="91"/>
      <c r="I31" s="17"/>
      <c r="J31" s="15"/>
      <c r="K31" s="15"/>
    </row>
    <row r="32" spans="1:11" ht="13.5" customHeight="1" x14ac:dyDescent="0.3">
      <c r="A32" s="23" t="s">
        <v>65</v>
      </c>
      <c r="B32" s="92">
        <v>1</v>
      </c>
      <c r="C32" s="6"/>
      <c r="D32" s="330" t="s">
        <v>66</v>
      </c>
      <c r="E32" s="330"/>
      <c r="F32" s="330"/>
      <c r="G32" s="330"/>
      <c r="H32" s="330"/>
      <c r="I32" s="264"/>
      <c r="J32" s="264"/>
      <c r="K32" s="264"/>
    </row>
    <row r="33" spans="1:11" ht="13.5" customHeight="1" x14ac:dyDescent="0.3">
      <c r="A33" s="23"/>
      <c r="B33" s="93"/>
      <c r="C33" s="6"/>
      <c r="D33" s="330"/>
      <c r="E33" s="330"/>
      <c r="F33" s="330"/>
      <c r="G33" s="330"/>
      <c r="H33" s="330"/>
      <c r="I33" s="264"/>
      <c r="J33" s="264"/>
      <c r="K33" s="264"/>
    </row>
    <row r="34" spans="1:11" ht="13.5" customHeight="1" x14ac:dyDescent="0.3">
      <c r="A34" s="23"/>
      <c r="B34" s="93"/>
      <c r="C34" s="6"/>
      <c r="D34" s="330"/>
      <c r="E34" s="330"/>
      <c r="F34" s="330"/>
      <c r="G34" s="330"/>
      <c r="H34" s="330"/>
      <c r="I34" s="264"/>
      <c r="J34" s="264"/>
      <c r="K34" s="264"/>
    </row>
    <row r="35" spans="1:11" ht="13.5" customHeight="1" x14ac:dyDescent="0.3">
      <c r="A35" s="23" t="s">
        <v>9</v>
      </c>
      <c r="B35" s="94">
        <v>8314</v>
      </c>
      <c r="C35" s="15" t="s">
        <v>10</v>
      </c>
      <c r="D35" s="11" t="s">
        <v>11</v>
      </c>
      <c r="E35" s="89"/>
      <c r="F35" s="95"/>
      <c r="G35" s="91"/>
      <c r="H35" s="91"/>
      <c r="I35" s="17"/>
      <c r="J35" s="15"/>
      <c r="K35" s="15"/>
    </row>
    <row r="36" spans="1:11" ht="13.5" customHeight="1" x14ac:dyDescent="0.3">
      <c r="A36" s="23" t="s">
        <v>14</v>
      </c>
      <c r="B36" s="25" t="str">
        <f>IF(AND(G7="Subsonica",ISNUMBER(Interfaccia!H11)),Interfaccia!H11+273,"")</f>
        <v/>
      </c>
      <c r="C36" s="6" t="s">
        <v>15</v>
      </c>
      <c r="D36" s="335" t="s">
        <v>242</v>
      </c>
      <c r="E36" s="335"/>
      <c r="F36" s="335"/>
      <c r="G36" s="335"/>
      <c r="H36" s="335"/>
      <c r="I36" s="96"/>
      <c r="J36" s="96"/>
      <c r="K36" s="96"/>
    </row>
    <row r="37" spans="1:11" ht="13.5" customHeight="1" x14ac:dyDescent="0.3">
      <c r="A37" s="9" t="s">
        <v>115</v>
      </c>
      <c r="B37" s="97">
        <f>B9</f>
        <v>101325</v>
      </c>
      <c r="C37" s="6" t="s">
        <v>0</v>
      </c>
      <c r="D37" s="326" t="s">
        <v>67</v>
      </c>
      <c r="E37" s="326"/>
      <c r="F37" s="326"/>
      <c r="G37" s="326"/>
      <c r="H37" s="326"/>
      <c r="I37" s="264"/>
      <c r="J37" s="264"/>
      <c r="K37" s="264"/>
    </row>
    <row r="38" spans="1:11" ht="13.5" customHeight="1" x14ac:dyDescent="0.3">
      <c r="A38" s="23"/>
      <c r="B38" s="24"/>
      <c r="C38" s="6"/>
      <c r="D38" s="264"/>
      <c r="E38" s="264"/>
      <c r="F38" s="264"/>
      <c r="G38" s="264"/>
      <c r="H38" s="264"/>
      <c r="I38" s="266"/>
      <c r="J38" s="266"/>
      <c r="K38" s="266"/>
    </row>
    <row r="39" spans="1:11" ht="13.5" customHeight="1" x14ac:dyDescent="0.3">
      <c r="A39" s="84" t="s">
        <v>22</v>
      </c>
      <c r="B39" s="336" t="s">
        <v>68</v>
      </c>
      <c r="C39" s="336"/>
      <c r="D39" s="336"/>
      <c r="E39" s="336"/>
      <c r="F39" s="336"/>
      <c r="G39" s="336"/>
      <c r="H39" s="336"/>
      <c r="I39" s="98"/>
      <c r="J39" s="98"/>
      <c r="K39" s="98"/>
    </row>
    <row r="40" spans="1:11" ht="13.5" customHeight="1" x14ac:dyDescent="0.3">
      <c r="A40" s="328" t="s">
        <v>116</v>
      </c>
      <c r="B40" s="328"/>
      <c r="C40" s="328"/>
      <c r="D40" s="328"/>
      <c r="E40" s="328"/>
      <c r="F40" s="328"/>
      <c r="G40" s="328"/>
      <c r="H40" s="328"/>
      <c r="I40" s="7"/>
      <c r="J40" s="7"/>
      <c r="K40" s="7"/>
    </row>
    <row r="41" spans="1:11" ht="13.5" customHeight="1" x14ac:dyDescent="0.3">
      <c r="A41" s="328"/>
      <c r="B41" s="328"/>
      <c r="C41" s="328"/>
      <c r="D41" s="328"/>
      <c r="E41" s="328"/>
      <c r="F41" s="328"/>
      <c r="G41" s="328"/>
      <c r="H41" s="328"/>
      <c r="I41" s="7"/>
      <c r="J41" s="7"/>
      <c r="K41" s="7"/>
    </row>
    <row r="42" spans="1:11" ht="13.5" customHeight="1" x14ac:dyDescent="0.3">
      <c r="A42" s="328"/>
      <c r="B42" s="328"/>
      <c r="C42" s="328"/>
      <c r="D42" s="328"/>
      <c r="E42" s="328"/>
      <c r="F42" s="328"/>
      <c r="G42" s="328"/>
      <c r="H42" s="328"/>
      <c r="I42" s="7"/>
      <c r="J42" s="7"/>
      <c r="K42" s="7"/>
    </row>
    <row r="43" spans="1:11" ht="13.5" customHeight="1" x14ac:dyDescent="0.3">
      <c r="A43" s="7"/>
      <c r="B43" s="7"/>
      <c r="C43" s="7"/>
      <c r="D43" s="7"/>
      <c r="E43" s="7"/>
      <c r="F43" s="7"/>
      <c r="G43" s="7"/>
      <c r="H43" s="7"/>
      <c r="I43" s="258"/>
      <c r="J43" s="258"/>
      <c r="K43" s="258"/>
    </row>
    <row r="44" spans="1:11" ht="13.5" customHeight="1" x14ac:dyDescent="0.3">
      <c r="A44" s="99"/>
      <c r="B44" s="15"/>
      <c r="C44" s="15"/>
      <c r="D44" s="15"/>
      <c r="E44" s="23"/>
      <c r="F44" s="87"/>
      <c r="G44" s="15"/>
      <c r="H44" s="15"/>
      <c r="I44" s="15"/>
      <c r="J44" s="15"/>
      <c r="K44" s="15"/>
    </row>
    <row r="45" spans="1:11" ht="13.5" customHeight="1" x14ac:dyDescent="0.3">
      <c r="A45" s="99"/>
      <c r="B45" s="15"/>
      <c r="C45" s="15"/>
      <c r="D45" s="15"/>
      <c r="E45" s="23"/>
      <c r="F45" s="87"/>
      <c r="G45" s="15"/>
      <c r="H45" s="15"/>
      <c r="I45" s="15"/>
      <c r="J45" s="15"/>
      <c r="K45" s="15"/>
    </row>
    <row r="46" spans="1:11" ht="13.5" customHeight="1" x14ac:dyDescent="0.3">
      <c r="A46" s="23" t="s">
        <v>111</v>
      </c>
      <c r="B46" s="26">
        <f>IF(AND(G7="Sonica",B78=0),B48*B50*B51*SQRT(B53*(B55/(B57*B60*B61))*POWER((2/(B53+1)),((B53+1)/(B53-1)))),0)</f>
        <v>0</v>
      </c>
      <c r="C46" s="15" t="s">
        <v>12</v>
      </c>
      <c r="D46" s="17" t="s">
        <v>192</v>
      </c>
      <c r="E46" s="18"/>
      <c r="F46" s="19"/>
      <c r="G46" s="17"/>
      <c r="H46" s="17"/>
      <c r="I46" s="17"/>
      <c r="J46" s="15"/>
      <c r="K46" s="15"/>
    </row>
    <row r="47" spans="1:11" ht="13.5" customHeight="1" x14ac:dyDescent="0.3">
      <c r="A47" s="15" t="s">
        <v>2</v>
      </c>
      <c r="B47" s="15"/>
      <c r="C47" s="15"/>
      <c r="D47" s="17"/>
      <c r="E47" s="18"/>
      <c r="F47" s="19"/>
      <c r="G47" s="17"/>
      <c r="H47" s="17"/>
      <c r="I47" s="17"/>
      <c r="J47" s="15"/>
      <c r="K47" s="15"/>
    </row>
    <row r="48" spans="1:11" ht="13.5" customHeight="1" x14ac:dyDescent="0.3">
      <c r="A48" s="9" t="s">
        <v>112</v>
      </c>
      <c r="B48" s="97">
        <f>B24</f>
        <v>0.75</v>
      </c>
      <c r="C48" s="15"/>
      <c r="D48" s="330" t="s">
        <v>69</v>
      </c>
      <c r="E48" s="330"/>
      <c r="F48" s="330"/>
      <c r="G48" s="330"/>
      <c r="H48" s="330"/>
      <c r="I48" s="264"/>
      <c r="J48" s="264"/>
      <c r="K48" s="264"/>
    </row>
    <row r="49" spans="1:11" ht="13.5" customHeight="1" x14ac:dyDescent="0.3">
      <c r="A49" s="23"/>
      <c r="B49" s="88"/>
      <c r="C49" s="15"/>
      <c r="D49" s="330"/>
      <c r="E49" s="330"/>
      <c r="F49" s="330"/>
      <c r="G49" s="330"/>
      <c r="H49" s="330"/>
      <c r="I49" s="264"/>
      <c r="J49" s="264"/>
      <c r="K49" s="264"/>
    </row>
    <row r="50" spans="1:11" ht="13.5" customHeight="1" x14ac:dyDescent="0.3">
      <c r="A50" s="23" t="s">
        <v>13</v>
      </c>
      <c r="B50" s="29" t="str">
        <f>IF(G7="Sonica",Interfaccia!H24*0.000001,"")</f>
        <v/>
      </c>
      <c r="C50" s="15" t="s">
        <v>113</v>
      </c>
      <c r="D50" s="330" t="s">
        <v>38</v>
      </c>
      <c r="E50" s="330"/>
      <c r="F50" s="330"/>
      <c r="G50" s="330"/>
      <c r="H50" s="330"/>
      <c r="I50" s="264"/>
      <c r="J50" s="264"/>
      <c r="K50" s="264"/>
    </row>
    <row r="51" spans="1:11" ht="13.5" customHeight="1" x14ac:dyDescent="0.3">
      <c r="A51" s="23" t="s">
        <v>4</v>
      </c>
      <c r="B51" s="25" t="str">
        <f>IF(G7="Sonica",B10,"")</f>
        <v/>
      </c>
      <c r="C51" s="6" t="s">
        <v>0</v>
      </c>
      <c r="D51" s="330" t="s">
        <v>20</v>
      </c>
      <c r="E51" s="330"/>
      <c r="F51" s="330"/>
      <c r="G51" s="330"/>
      <c r="H51" s="330"/>
      <c r="I51" s="264"/>
      <c r="J51" s="264"/>
      <c r="K51" s="264"/>
    </row>
    <row r="52" spans="1:11" ht="13.5" customHeight="1" x14ac:dyDescent="0.3">
      <c r="A52" s="23"/>
      <c r="B52" s="29"/>
      <c r="C52" s="6"/>
      <c r="D52" s="330"/>
      <c r="E52" s="330"/>
      <c r="F52" s="330"/>
      <c r="G52" s="330"/>
      <c r="H52" s="330"/>
      <c r="I52" s="264"/>
      <c r="J52" s="264"/>
      <c r="K52" s="264"/>
    </row>
    <row r="53" spans="1:11" ht="13.5" customHeight="1" x14ac:dyDescent="0.3">
      <c r="A53" s="23" t="s">
        <v>114</v>
      </c>
      <c r="B53" s="22" t="str">
        <f>IF(G7="Sonica",B12,"")</f>
        <v/>
      </c>
      <c r="C53" s="6" t="s">
        <v>109</v>
      </c>
      <c r="D53" s="330" t="s">
        <v>64</v>
      </c>
      <c r="E53" s="330"/>
      <c r="F53" s="330"/>
      <c r="G53" s="330"/>
      <c r="H53" s="330"/>
      <c r="I53" s="264"/>
      <c r="J53" s="264"/>
      <c r="K53" s="264"/>
    </row>
    <row r="54" spans="1:11" ht="13.5" customHeight="1" x14ac:dyDescent="0.3">
      <c r="A54" s="23"/>
      <c r="B54" s="100"/>
      <c r="C54" s="6"/>
      <c r="D54" s="330"/>
      <c r="E54" s="330"/>
      <c r="F54" s="330"/>
      <c r="G54" s="330"/>
      <c r="H54" s="330"/>
      <c r="I54" s="264"/>
      <c r="J54" s="264"/>
      <c r="K54" s="264"/>
    </row>
    <row r="55" spans="1:11" ht="13.5" customHeight="1" x14ac:dyDescent="0.3">
      <c r="A55" s="23" t="s">
        <v>7</v>
      </c>
      <c r="B55" s="22" t="str">
        <f>IF(AND(G7="Sonica",Interfaccia!H7="Azoto in fase gas"),'Gas tecnici'!E3,IF(AND(G7="Sonica",Interfaccia!H7="Anidride carbonica in fase gas"),'Gas tecnici'!E15,IF(AND(G7="Sonica",Interfaccia!H7="Argon in fase gas"),'Gas tecnici'!E24,"")))</f>
        <v/>
      </c>
      <c r="C55" s="6" t="s">
        <v>8</v>
      </c>
      <c r="D55" s="11" t="s">
        <v>193</v>
      </c>
      <c r="E55" s="101"/>
      <c r="F55" s="19"/>
      <c r="G55" s="11"/>
      <c r="H55" s="17"/>
      <c r="I55" s="17"/>
      <c r="J55" s="15"/>
      <c r="K55" s="15"/>
    </row>
    <row r="56" spans="1:11" ht="13.5" customHeight="1" x14ac:dyDescent="0.3">
      <c r="A56" s="23"/>
      <c r="B56" s="22"/>
      <c r="C56" s="6"/>
      <c r="D56" s="11"/>
      <c r="E56" s="101"/>
      <c r="F56" s="19"/>
      <c r="G56" s="11"/>
      <c r="H56" s="17"/>
      <c r="I56" s="17"/>
      <c r="J56" s="15"/>
      <c r="K56" s="15"/>
    </row>
    <row r="57" spans="1:11" ht="13.5" customHeight="1" x14ac:dyDescent="0.3">
      <c r="A57" s="23" t="s">
        <v>65</v>
      </c>
      <c r="B57" s="92">
        <f>B32</f>
        <v>1</v>
      </c>
      <c r="C57" s="6"/>
      <c r="D57" s="330" t="s">
        <v>70</v>
      </c>
      <c r="E57" s="330"/>
      <c r="F57" s="330"/>
      <c r="G57" s="330"/>
      <c r="H57" s="330"/>
      <c r="I57" s="264"/>
      <c r="J57" s="264"/>
      <c r="K57" s="264"/>
    </row>
    <row r="58" spans="1:11" ht="13.5" customHeight="1" x14ac:dyDescent="0.3">
      <c r="A58" s="23"/>
      <c r="B58" s="93"/>
      <c r="C58" s="6"/>
      <c r="D58" s="330"/>
      <c r="E58" s="330"/>
      <c r="F58" s="330"/>
      <c r="G58" s="330"/>
      <c r="H58" s="330"/>
      <c r="I58" s="264"/>
      <c r="J58" s="264"/>
      <c r="K58" s="264"/>
    </row>
    <row r="59" spans="1:11" ht="13.5" customHeight="1" x14ac:dyDescent="0.3">
      <c r="A59" s="23"/>
      <c r="B59" s="93"/>
      <c r="C59" s="6"/>
      <c r="D59" s="330"/>
      <c r="E59" s="330"/>
      <c r="F59" s="330"/>
      <c r="G59" s="330"/>
      <c r="H59" s="330"/>
      <c r="I59" s="264"/>
      <c r="J59" s="264"/>
      <c r="K59" s="264"/>
    </row>
    <row r="60" spans="1:11" ht="13.5" customHeight="1" x14ac:dyDescent="0.3">
      <c r="A60" s="23" t="s">
        <v>9</v>
      </c>
      <c r="B60" s="94">
        <v>8314</v>
      </c>
      <c r="C60" s="15" t="s">
        <v>10</v>
      </c>
      <c r="D60" s="11" t="s">
        <v>11</v>
      </c>
      <c r="E60" s="101"/>
      <c r="F60" s="102"/>
      <c r="G60" s="17"/>
      <c r="H60" s="17"/>
      <c r="I60" s="17"/>
      <c r="J60" s="15"/>
      <c r="K60" s="15"/>
    </row>
    <row r="61" spans="1:11" ht="13.5" customHeight="1" x14ac:dyDescent="0.3">
      <c r="A61" s="23" t="s">
        <v>14</v>
      </c>
      <c r="B61" s="25" t="str">
        <f>IF(AND(G7="Sonica",ISNUMBER(Interfaccia!H11)),Interfaccia!H11+273,"")</f>
        <v/>
      </c>
      <c r="C61" s="6" t="s">
        <v>15</v>
      </c>
      <c r="D61" s="330" t="s">
        <v>242</v>
      </c>
      <c r="E61" s="330"/>
      <c r="F61" s="330"/>
      <c r="G61" s="330"/>
      <c r="H61" s="330"/>
      <c r="I61" s="96"/>
      <c r="J61" s="96"/>
      <c r="K61" s="96"/>
    </row>
    <row r="62" spans="1:11" ht="13.5" customHeight="1" x14ac:dyDescent="0.3">
      <c r="A62" s="23"/>
      <c r="B62" s="24"/>
      <c r="C62" s="6"/>
      <c r="D62" s="265"/>
      <c r="E62" s="265"/>
      <c r="F62" s="265"/>
      <c r="G62" s="265"/>
      <c r="H62" s="265"/>
      <c r="I62" s="266"/>
      <c r="J62" s="266"/>
      <c r="K62" s="266"/>
    </row>
    <row r="63" spans="1:11" ht="13.5" customHeight="1" x14ac:dyDescent="0.3">
      <c r="A63" s="340" t="s">
        <v>45</v>
      </c>
      <c r="B63" s="340"/>
      <c r="C63" s="340"/>
      <c r="D63" s="340"/>
      <c r="E63" s="340"/>
      <c r="F63" s="340"/>
      <c r="G63" s="340"/>
      <c r="H63" s="340"/>
      <c r="I63" s="85"/>
      <c r="J63" s="85"/>
      <c r="K63" s="85"/>
    </row>
    <row r="64" spans="1:11" ht="13.5" customHeight="1" x14ac:dyDescent="0.3">
      <c r="A64" s="328" t="s">
        <v>41</v>
      </c>
      <c r="B64" s="328"/>
      <c r="C64" s="328"/>
      <c r="D64" s="328"/>
      <c r="E64" s="328"/>
      <c r="F64" s="328"/>
      <c r="G64" s="328"/>
      <c r="H64" s="328"/>
      <c r="I64" s="7"/>
      <c r="J64" s="7"/>
      <c r="K64" s="7"/>
    </row>
    <row r="65" spans="1:11" ht="13.5" customHeight="1" x14ac:dyDescent="0.3">
      <c r="A65" s="328"/>
      <c r="B65" s="328"/>
      <c r="C65" s="328"/>
      <c r="D65" s="328"/>
      <c r="E65" s="328"/>
      <c r="F65" s="328"/>
      <c r="G65" s="328"/>
      <c r="H65" s="328"/>
      <c r="I65" s="7"/>
      <c r="J65" s="7"/>
      <c r="K65" s="7"/>
    </row>
    <row r="66" spans="1:11" ht="13.5" customHeight="1" x14ac:dyDescent="0.3">
      <c r="A66" s="328"/>
      <c r="B66" s="328"/>
      <c r="C66" s="328"/>
      <c r="D66" s="328"/>
      <c r="E66" s="328"/>
      <c r="F66" s="328"/>
      <c r="G66" s="328"/>
      <c r="H66" s="328"/>
      <c r="I66" s="7"/>
      <c r="J66" s="7"/>
      <c r="K66" s="7"/>
    </row>
    <row r="67" spans="1:11" ht="13.5" customHeight="1" x14ac:dyDescent="0.3">
      <c r="A67" s="328"/>
      <c r="B67" s="328"/>
      <c r="C67" s="328"/>
      <c r="D67" s="328"/>
      <c r="E67" s="328"/>
      <c r="F67" s="328"/>
      <c r="G67" s="328"/>
      <c r="H67" s="328"/>
      <c r="I67" s="7"/>
      <c r="J67" s="7"/>
      <c r="K67" s="7"/>
    </row>
    <row r="68" spans="1:11" ht="13.5" customHeight="1" x14ac:dyDescent="0.3">
      <c r="A68" s="328"/>
      <c r="B68" s="328"/>
      <c r="C68" s="328"/>
      <c r="D68" s="328"/>
      <c r="E68" s="328"/>
      <c r="F68" s="328"/>
      <c r="G68" s="328"/>
      <c r="H68" s="328"/>
      <c r="I68" s="7"/>
      <c r="J68" s="7"/>
      <c r="K68" s="7"/>
    </row>
    <row r="69" spans="1:11" ht="13.5" customHeight="1" x14ac:dyDescent="0.3">
      <c r="A69" s="328"/>
      <c r="B69" s="328"/>
      <c r="C69" s="328"/>
      <c r="D69" s="328"/>
      <c r="E69" s="328"/>
      <c r="F69" s="328"/>
      <c r="G69" s="328"/>
      <c r="H69" s="328"/>
      <c r="I69" s="7"/>
      <c r="J69" s="7"/>
      <c r="K69" s="7"/>
    </row>
    <row r="70" spans="1:11" ht="13.5" customHeight="1" x14ac:dyDescent="0.3">
      <c r="A70" s="328"/>
      <c r="B70" s="328"/>
      <c r="C70" s="328"/>
      <c r="D70" s="328"/>
      <c r="E70" s="328"/>
      <c r="F70" s="328"/>
      <c r="G70" s="328"/>
      <c r="H70" s="328"/>
      <c r="I70" s="7"/>
      <c r="J70" s="7"/>
      <c r="K70" s="7"/>
    </row>
    <row r="71" spans="1:11" ht="13.5" customHeight="1" x14ac:dyDescent="0.3">
      <c r="A71" s="258"/>
      <c r="B71" s="258"/>
      <c r="C71" s="258"/>
      <c r="D71" s="258"/>
      <c r="E71" s="258"/>
      <c r="F71" s="258"/>
      <c r="G71" s="258"/>
      <c r="H71" s="258"/>
      <c r="I71" s="7"/>
      <c r="J71" s="7"/>
      <c r="K71" s="7"/>
    </row>
    <row r="72" spans="1:11" ht="13.5" customHeight="1" x14ac:dyDescent="0.3">
      <c r="A72" s="84" t="s">
        <v>22</v>
      </c>
      <c r="B72" s="329" t="s">
        <v>35</v>
      </c>
      <c r="C72" s="329"/>
      <c r="D72" s="329"/>
      <c r="E72" s="329"/>
      <c r="F72" s="329"/>
      <c r="G72" s="329"/>
      <c r="H72" s="329"/>
      <c r="I72" s="84"/>
      <c r="J72" s="84"/>
      <c r="K72" s="84"/>
    </row>
    <row r="73" spans="1:11" ht="13.5" customHeight="1" x14ac:dyDescent="0.3">
      <c r="A73" s="328" t="s">
        <v>117</v>
      </c>
      <c r="B73" s="328"/>
      <c r="C73" s="328"/>
      <c r="D73" s="328"/>
      <c r="E73" s="328"/>
      <c r="F73" s="328"/>
      <c r="G73" s="328"/>
      <c r="H73" s="328"/>
      <c r="I73" s="7"/>
      <c r="J73" s="7"/>
      <c r="K73" s="7"/>
    </row>
    <row r="74" spans="1:11" ht="13.5" customHeight="1" x14ac:dyDescent="0.3">
      <c r="A74" s="328"/>
      <c r="B74" s="328"/>
      <c r="C74" s="328"/>
      <c r="D74" s="328"/>
      <c r="E74" s="328"/>
      <c r="F74" s="328"/>
      <c r="G74" s="328"/>
      <c r="H74" s="328"/>
      <c r="I74" s="7"/>
      <c r="J74" s="7"/>
      <c r="K74" s="7"/>
    </row>
    <row r="75" spans="1:11" ht="13.5" customHeight="1" x14ac:dyDescent="0.3">
      <c r="A75" s="328"/>
      <c r="B75" s="328"/>
      <c r="C75" s="328"/>
      <c r="D75" s="328"/>
      <c r="E75" s="328"/>
      <c r="F75" s="328"/>
      <c r="G75" s="328"/>
      <c r="H75" s="328"/>
      <c r="I75" s="7"/>
      <c r="J75" s="7"/>
      <c r="K75" s="7"/>
    </row>
    <row r="76" spans="1:11" ht="13.5" customHeight="1" x14ac:dyDescent="0.3">
      <c r="A76" s="103"/>
      <c r="B76" s="103"/>
      <c r="C76" s="103"/>
      <c r="D76" s="103"/>
      <c r="E76" s="103"/>
      <c r="F76" s="103"/>
      <c r="G76" s="103"/>
      <c r="H76" s="103"/>
      <c r="I76" s="103"/>
      <c r="J76" s="103"/>
      <c r="K76" s="103"/>
    </row>
    <row r="77" spans="1:11" ht="13.5" customHeight="1" x14ac:dyDescent="0.3">
      <c r="A77" s="103"/>
      <c r="B77" s="103"/>
      <c r="C77" s="103"/>
      <c r="D77" s="103"/>
      <c r="E77" s="103"/>
      <c r="F77" s="103"/>
      <c r="G77" s="103"/>
      <c r="H77" s="103"/>
      <c r="I77" s="103"/>
      <c r="J77" s="103"/>
      <c r="K77" s="103"/>
    </row>
    <row r="78" spans="1:11" ht="13.5" customHeight="1" x14ac:dyDescent="0.3">
      <c r="A78" s="9" t="s">
        <v>118</v>
      </c>
      <c r="B78" s="104">
        <f>IF(AND(Interfaccia!H7=Dati!A38,Interfaccia!H13&gt;40.5),B80*B83*POWER(2*B84*B85*(B88-B89),0.5),IF(AND(Interfaccia!H7=Dati!A36,Interfaccia!H13&gt;1),B80*B83*POWER(2*B84*B85*(B88-B89),0.5),0))</f>
        <v>0</v>
      </c>
      <c r="C78" s="6" t="s">
        <v>12</v>
      </c>
      <c r="D78" s="324" t="s">
        <v>36</v>
      </c>
      <c r="E78" s="324"/>
      <c r="F78" s="324"/>
      <c r="G78" s="324"/>
      <c r="H78" s="324"/>
      <c r="I78" s="11"/>
      <c r="J78" s="11"/>
      <c r="K78" s="11"/>
    </row>
    <row r="79" spans="1:11" ht="13.5" customHeight="1" x14ac:dyDescent="0.3">
      <c r="A79" s="15" t="s">
        <v>2</v>
      </c>
      <c r="B79" s="15"/>
      <c r="C79" s="15"/>
      <c r="D79" s="17"/>
      <c r="E79" s="18"/>
      <c r="F79" s="19"/>
      <c r="G79" s="17"/>
      <c r="H79" s="17"/>
      <c r="I79" s="17"/>
      <c r="J79" s="15"/>
      <c r="K79" s="15"/>
    </row>
    <row r="80" spans="1:11" ht="13.5" customHeight="1" x14ac:dyDescent="0.3">
      <c r="A80" s="9" t="s">
        <v>112</v>
      </c>
      <c r="B80" s="97">
        <f>B48</f>
        <v>0.75</v>
      </c>
      <c r="C80" s="15"/>
      <c r="D80" s="330" t="s">
        <v>37</v>
      </c>
      <c r="E80" s="330"/>
      <c r="F80" s="330"/>
      <c r="G80" s="330"/>
      <c r="H80" s="330"/>
      <c r="I80" s="264"/>
      <c r="J80" s="264"/>
      <c r="K80" s="264"/>
    </row>
    <row r="81" spans="1:11" ht="13.5" customHeight="1" x14ac:dyDescent="0.3">
      <c r="A81" s="23"/>
      <c r="B81" s="88"/>
      <c r="C81" s="15"/>
      <c r="D81" s="330"/>
      <c r="E81" s="330"/>
      <c r="F81" s="330"/>
      <c r="G81" s="330"/>
      <c r="H81" s="330"/>
      <c r="I81" s="264"/>
      <c r="J81" s="264"/>
      <c r="K81" s="264"/>
    </row>
    <row r="82" spans="1:11" ht="13.5" customHeight="1" x14ac:dyDescent="0.3">
      <c r="A82" s="23"/>
      <c r="B82" s="88"/>
      <c r="C82" s="15"/>
      <c r="D82" s="330"/>
      <c r="E82" s="330"/>
      <c r="F82" s="330"/>
      <c r="G82" s="330"/>
      <c r="H82" s="330"/>
      <c r="I82" s="264"/>
      <c r="J82" s="264"/>
      <c r="K82" s="264"/>
    </row>
    <row r="83" spans="1:11" ht="13.5" customHeight="1" x14ac:dyDescent="0.3">
      <c r="A83" s="23" t="s">
        <v>13</v>
      </c>
      <c r="B83" s="29" t="str">
        <f>IF(AND(Interfaccia!H7=Dati!A38,Interfaccia!H13&gt;40.5),Interfaccia!H24*0.000001,IF(AND(Interfaccia!H7=Dati!A36,Interfaccia!H13&gt;1),Interfaccia!H24*0.000001,""))</f>
        <v/>
      </c>
      <c r="C83" s="15" t="s">
        <v>113</v>
      </c>
      <c r="D83" s="330" t="s">
        <v>38</v>
      </c>
      <c r="E83" s="330"/>
      <c r="F83" s="330"/>
      <c r="G83" s="330"/>
      <c r="H83" s="330"/>
      <c r="I83" s="264"/>
      <c r="J83" s="264"/>
      <c r="K83" s="264"/>
    </row>
    <row r="84" spans="1:11" ht="13.5" customHeight="1" x14ac:dyDescent="0.3">
      <c r="A84" s="9" t="s">
        <v>119</v>
      </c>
      <c r="B84" s="25" t="str">
        <f>IF(Interfaccia!H7=Dati!A38,'Gas tecnici'!E17,IF(Interfaccia!H7=Dati!A36,'Gas tecnici'!E5,""))</f>
        <v/>
      </c>
      <c r="C84" s="6" t="s">
        <v>120</v>
      </c>
      <c r="D84" s="330" t="s">
        <v>39</v>
      </c>
      <c r="E84" s="330"/>
      <c r="F84" s="330"/>
      <c r="G84" s="330"/>
      <c r="H84" s="330"/>
      <c r="I84" s="264"/>
      <c r="J84" s="264"/>
      <c r="K84" s="264"/>
    </row>
    <row r="85" spans="1:11" ht="13.5" customHeight="1" x14ac:dyDescent="0.3">
      <c r="A85" s="9" t="s">
        <v>42</v>
      </c>
      <c r="B85" s="97">
        <v>0.2</v>
      </c>
      <c r="C85" s="6" t="s">
        <v>46</v>
      </c>
      <c r="D85" s="330" t="s">
        <v>40</v>
      </c>
      <c r="E85" s="330"/>
      <c r="F85" s="330"/>
      <c r="G85" s="330"/>
      <c r="H85" s="330"/>
      <c r="I85" s="264"/>
      <c r="J85" s="264"/>
      <c r="K85" s="264"/>
    </row>
    <row r="86" spans="1:11" ht="13.5" customHeight="1" x14ac:dyDescent="0.3">
      <c r="A86" s="9"/>
      <c r="B86" s="25"/>
      <c r="C86" s="6"/>
      <c r="D86" s="330"/>
      <c r="E86" s="330"/>
      <c r="F86" s="330"/>
      <c r="G86" s="330"/>
      <c r="H86" s="330"/>
      <c r="I86" s="264"/>
      <c r="J86" s="264"/>
      <c r="K86" s="264"/>
    </row>
    <row r="87" spans="1:11" ht="13.5" customHeight="1" x14ac:dyDescent="0.3">
      <c r="A87" s="9"/>
      <c r="B87" s="25"/>
      <c r="C87" s="6"/>
      <c r="D87" s="330"/>
      <c r="E87" s="330"/>
      <c r="F87" s="330"/>
      <c r="G87" s="330"/>
      <c r="H87" s="330"/>
      <c r="I87" s="264"/>
      <c r="J87" s="264"/>
      <c r="K87" s="264"/>
    </row>
    <row r="88" spans="1:11" ht="13.5" customHeight="1" x14ac:dyDescent="0.3">
      <c r="A88" s="23" t="s">
        <v>4</v>
      </c>
      <c r="B88" s="105" t="str">
        <f>IF(AND(Dati!A38,Interfaccia!H13&gt;40.5),Interfaccia!H13*101325,IF(AND(Interfaccia!H7=Dati!A36,Interfaccia!H13&gt;1),Interfaccia!H13*101325,""))</f>
        <v/>
      </c>
      <c r="C88" s="6" t="s">
        <v>0</v>
      </c>
      <c r="D88" s="330" t="s">
        <v>43</v>
      </c>
      <c r="E88" s="330"/>
      <c r="F88" s="330"/>
      <c r="G88" s="330"/>
      <c r="H88" s="330"/>
      <c r="I88" s="264"/>
      <c r="J88" s="264"/>
      <c r="K88" s="264"/>
    </row>
    <row r="89" spans="1:11" ht="13.5" customHeight="1" x14ac:dyDescent="0.3">
      <c r="A89" s="23" t="s">
        <v>121</v>
      </c>
      <c r="B89" s="97">
        <v>101325</v>
      </c>
      <c r="C89" s="6" t="s">
        <v>0</v>
      </c>
      <c r="D89" s="339" t="s">
        <v>44</v>
      </c>
      <c r="E89" s="339"/>
      <c r="F89" s="339"/>
      <c r="G89" s="339"/>
      <c r="H89" s="339"/>
      <c r="I89" s="30"/>
      <c r="J89" s="30"/>
      <c r="K89" s="30"/>
    </row>
    <row r="90" spans="1:11" ht="13.5" customHeight="1" x14ac:dyDescent="0.3">
      <c r="A90" s="23"/>
      <c r="B90" s="97"/>
      <c r="C90" s="6"/>
      <c r="D90" s="265"/>
      <c r="E90" s="265"/>
      <c r="F90" s="265"/>
      <c r="G90" s="265"/>
      <c r="H90" s="265"/>
      <c r="I90" s="30"/>
      <c r="J90" s="30"/>
      <c r="K90" s="30"/>
    </row>
    <row r="91" spans="1:11" ht="13.5" customHeight="1" x14ac:dyDescent="0.3">
      <c r="A91" s="84" t="s">
        <v>22</v>
      </c>
      <c r="B91" s="322" t="s">
        <v>272</v>
      </c>
      <c r="C91" s="322"/>
      <c r="D91" s="322"/>
      <c r="E91" s="322"/>
      <c r="F91" s="322"/>
      <c r="G91" s="322"/>
      <c r="H91" s="322"/>
      <c r="I91" s="30"/>
      <c r="J91" s="30"/>
      <c r="K91" s="30"/>
    </row>
    <row r="92" spans="1:11" ht="13.5" customHeight="1" x14ac:dyDescent="0.3">
      <c r="A92" s="9" t="s">
        <v>275</v>
      </c>
      <c r="B92" s="275">
        <f>IF(AND(Interfaccia!H7=Dati!A36,Interfaccia!H13=1,Interfaccia!H27=Dati!A25,Interfaccia!H31&gt;0),(Interfaccia!H31/1000)*'Relazioni di calcolo'!B94,0)</f>
        <v>0</v>
      </c>
      <c r="C92" s="15" t="s">
        <v>124</v>
      </c>
      <c r="D92" s="324" t="s">
        <v>273</v>
      </c>
      <c r="E92" s="324"/>
      <c r="F92" s="324"/>
      <c r="G92" s="324"/>
      <c r="H92" s="324"/>
      <c r="I92" s="30"/>
      <c r="J92" s="30"/>
      <c r="K92" s="30"/>
    </row>
    <row r="93" spans="1:11" ht="13.5" customHeight="1" x14ac:dyDescent="0.3">
      <c r="A93" s="15" t="s">
        <v>2</v>
      </c>
      <c r="B93" s="15"/>
      <c r="C93" s="15"/>
      <c r="D93" s="17"/>
      <c r="E93" s="18"/>
      <c r="F93" s="19"/>
      <c r="G93" s="17"/>
      <c r="H93" s="17"/>
      <c r="I93" s="30"/>
      <c r="J93" s="30"/>
      <c r="K93" s="30"/>
    </row>
    <row r="94" spans="1:11" ht="13.5" customHeight="1" x14ac:dyDescent="0.3">
      <c r="A94" s="23" t="s">
        <v>270</v>
      </c>
      <c r="B94" s="29" t="str">
        <f>IF(AND(Interfaccia!H7=Dati!A36,Interfaccia!H13=1,Interfaccia!H27=Dati!A25,Interfaccia!H31&gt;0),'Gas tecnici'!E11,"")</f>
        <v/>
      </c>
      <c r="C94" s="262"/>
      <c r="D94" s="333" t="s">
        <v>271</v>
      </c>
      <c r="E94" s="333"/>
      <c r="F94" s="333"/>
      <c r="G94" s="333"/>
      <c r="H94" s="333"/>
      <c r="I94" s="30"/>
      <c r="J94" s="30"/>
      <c r="K94" s="30"/>
    </row>
    <row r="95" spans="1:11" ht="13.5" customHeight="1" x14ac:dyDescent="0.3">
      <c r="A95" s="9"/>
      <c r="B95" s="116"/>
      <c r="C95" s="6"/>
      <c r="D95" s="267"/>
      <c r="E95" s="267"/>
      <c r="F95" s="267"/>
      <c r="G95" s="267"/>
      <c r="H95" s="267"/>
      <c r="I95" s="30"/>
      <c r="J95" s="30"/>
      <c r="K95" s="30"/>
    </row>
    <row r="96" spans="1:11" ht="13.5" customHeight="1" x14ac:dyDescent="0.3">
      <c r="A96" s="84" t="s">
        <v>22</v>
      </c>
      <c r="B96" s="322" t="s">
        <v>311</v>
      </c>
      <c r="C96" s="322"/>
      <c r="D96" s="322"/>
      <c r="E96" s="322"/>
      <c r="F96" s="322"/>
      <c r="G96" s="322"/>
      <c r="H96" s="322"/>
      <c r="I96" s="30"/>
      <c r="J96" s="30"/>
      <c r="K96" s="30"/>
    </row>
    <row r="97" spans="1:11" ht="13.5" customHeight="1" x14ac:dyDescent="0.3">
      <c r="A97" s="323" t="s">
        <v>261</v>
      </c>
      <c r="B97" s="323"/>
      <c r="C97" s="323"/>
      <c r="D97" s="323"/>
      <c r="E97" s="323"/>
      <c r="F97" s="323"/>
      <c r="G97" s="323"/>
      <c r="H97" s="323"/>
      <c r="I97" s="30"/>
      <c r="J97" s="30"/>
      <c r="K97" s="30"/>
    </row>
    <row r="98" spans="1:11" ht="13.5" customHeight="1" x14ac:dyDescent="0.3">
      <c r="A98" s="9" t="s">
        <v>118</v>
      </c>
      <c r="B98" s="276">
        <f>IF(AND(Interfaccia!H7=Dati!A36,Interfaccia!H13=1,Interfaccia!H27=Dati!A23),0.00015,0)</f>
        <v>0</v>
      </c>
      <c r="C98" s="15" t="s">
        <v>12</v>
      </c>
      <c r="D98" s="324" t="s">
        <v>36</v>
      </c>
      <c r="E98" s="324"/>
      <c r="F98" s="324"/>
      <c r="G98" s="324"/>
      <c r="H98" s="324"/>
      <c r="I98" s="30"/>
      <c r="J98" s="30"/>
      <c r="K98" s="30"/>
    </row>
    <row r="99" spans="1:11" ht="13.5" customHeight="1" x14ac:dyDescent="0.3">
      <c r="A99" s="9"/>
      <c r="B99" s="276"/>
      <c r="C99" s="15"/>
      <c r="D99" s="267"/>
      <c r="E99" s="267"/>
      <c r="F99" s="267"/>
      <c r="G99" s="267"/>
      <c r="H99" s="267"/>
      <c r="I99" s="30"/>
      <c r="J99" s="30"/>
      <c r="K99" s="30"/>
    </row>
    <row r="100" spans="1:11" ht="13.5" customHeight="1" x14ac:dyDescent="0.3">
      <c r="A100" s="84" t="s">
        <v>22</v>
      </c>
      <c r="B100" s="322" t="s">
        <v>312</v>
      </c>
      <c r="C100" s="322"/>
      <c r="D100" s="322"/>
      <c r="E100" s="322"/>
      <c r="F100" s="322"/>
      <c r="G100" s="322"/>
      <c r="H100" s="322"/>
      <c r="I100" s="30"/>
      <c r="J100" s="30"/>
      <c r="K100" s="30"/>
    </row>
    <row r="101" spans="1:11" ht="13.5" customHeight="1" x14ac:dyDescent="0.3">
      <c r="A101" s="323" t="s">
        <v>277</v>
      </c>
      <c r="B101" s="323"/>
      <c r="C101" s="323"/>
      <c r="D101" s="323"/>
      <c r="E101" s="323"/>
      <c r="F101" s="323"/>
      <c r="G101" s="323"/>
      <c r="H101" s="323"/>
      <c r="I101" s="30"/>
      <c r="J101" s="30"/>
      <c r="K101" s="30"/>
    </row>
    <row r="102" spans="1:11" ht="13.5" customHeight="1" x14ac:dyDescent="0.3">
      <c r="A102" s="9" t="s">
        <v>118</v>
      </c>
      <c r="B102" s="276">
        <f>IF(AND(Interfaccia!H7=Dati!A36,Interfaccia!H13=1,Interfaccia!H27=Dati!A24),B103*B104*B105,0)</f>
        <v>0</v>
      </c>
      <c r="C102" s="15" t="s">
        <v>12</v>
      </c>
      <c r="D102" s="324" t="s">
        <v>36</v>
      </c>
      <c r="E102" s="324"/>
      <c r="F102" s="324"/>
      <c r="G102" s="324"/>
      <c r="H102" s="324"/>
      <c r="I102" s="30"/>
      <c r="J102" s="30"/>
      <c r="K102" s="30"/>
    </row>
    <row r="103" spans="1:11" ht="13.5" customHeight="1" x14ac:dyDescent="0.3">
      <c r="A103" s="277" t="s">
        <v>263</v>
      </c>
      <c r="B103" s="278" t="str">
        <f>IF(AND(Interfaccia!H7=Dati!A36,Interfaccia!H13=1,Interfaccia!H27=Dati!A24),Interfaccia!H29,"")</f>
        <v/>
      </c>
      <c r="C103" s="15"/>
      <c r="D103" s="267"/>
      <c r="E103" s="267"/>
      <c r="F103" s="267"/>
      <c r="G103" s="267"/>
      <c r="H103" s="267"/>
      <c r="I103" s="30"/>
      <c r="J103" s="30"/>
      <c r="K103" s="30"/>
    </row>
    <row r="104" spans="1:11" ht="13.5" customHeight="1" x14ac:dyDescent="0.3">
      <c r="A104" s="9" t="s">
        <v>264</v>
      </c>
      <c r="B104" s="276">
        <v>1.0000000000000001E-5</v>
      </c>
      <c r="C104" s="15" t="s">
        <v>12</v>
      </c>
      <c r="D104" s="324" t="s">
        <v>265</v>
      </c>
      <c r="E104" s="324"/>
      <c r="F104" s="324"/>
      <c r="G104" s="324"/>
      <c r="H104" s="324"/>
      <c r="I104" s="30"/>
      <c r="J104" s="30"/>
      <c r="K104" s="30"/>
    </row>
    <row r="105" spans="1:11" ht="13.5" customHeight="1" x14ac:dyDescent="0.3">
      <c r="A105" s="9" t="s">
        <v>139</v>
      </c>
      <c r="B105" s="279">
        <v>5</v>
      </c>
      <c r="C105" s="15"/>
      <c r="D105" s="327" t="s">
        <v>274</v>
      </c>
      <c r="E105" s="327"/>
      <c r="F105" s="327"/>
      <c r="G105" s="327"/>
      <c r="H105" s="327"/>
      <c r="I105" s="30"/>
      <c r="J105" s="30"/>
      <c r="K105" s="30"/>
    </row>
    <row r="106" spans="1:11" ht="13.5" customHeight="1" x14ac:dyDescent="0.3">
      <c r="A106" s="9"/>
      <c r="B106" s="276"/>
      <c r="C106" s="15"/>
      <c r="D106" s="267"/>
      <c r="E106" s="267"/>
      <c r="F106" s="267"/>
      <c r="G106" s="267"/>
      <c r="H106" s="267"/>
      <c r="I106" s="30"/>
      <c r="J106" s="30"/>
      <c r="K106" s="30"/>
    </row>
    <row r="107" spans="1:11" ht="13.5" customHeight="1" x14ac:dyDescent="0.3">
      <c r="A107" s="328" t="s">
        <v>191</v>
      </c>
      <c r="B107" s="328"/>
      <c r="C107" s="328"/>
      <c r="D107" s="328"/>
      <c r="E107" s="328"/>
      <c r="F107" s="328"/>
      <c r="G107" s="328"/>
      <c r="H107" s="328"/>
      <c r="I107" s="7"/>
      <c r="J107" s="7"/>
      <c r="K107" s="7"/>
    </row>
    <row r="108" spans="1:11" ht="13.5" customHeight="1" x14ac:dyDescent="0.3">
      <c r="A108" s="23"/>
      <c r="B108" s="25"/>
      <c r="C108" s="6"/>
      <c r="D108" s="266"/>
      <c r="E108" s="266"/>
      <c r="F108" s="266"/>
      <c r="G108" s="266"/>
      <c r="H108" s="266"/>
      <c r="I108" s="266"/>
      <c r="J108" s="266"/>
      <c r="K108" s="266"/>
    </row>
    <row r="109" spans="1:11" ht="13.5" customHeight="1" x14ac:dyDescent="0.3">
      <c r="A109" s="23" t="s">
        <v>221</v>
      </c>
      <c r="B109" s="26" t="str">
        <f>IF(AND(ISNUMBER(B111),ISNUMBER(B112)),B111/B112,"")</f>
        <v/>
      </c>
      <c r="C109" s="32" t="s">
        <v>122</v>
      </c>
      <c r="D109" s="17" t="s">
        <v>195</v>
      </c>
      <c r="E109" s="18"/>
      <c r="F109" s="19"/>
      <c r="G109" s="17"/>
      <c r="H109" s="17"/>
      <c r="I109" s="17"/>
      <c r="J109" s="27"/>
      <c r="K109" s="28"/>
    </row>
    <row r="110" spans="1:11" ht="13.5" customHeight="1" x14ac:dyDescent="0.3">
      <c r="A110" s="15" t="s">
        <v>2</v>
      </c>
      <c r="B110" s="15"/>
      <c r="C110" s="15"/>
      <c r="D110" s="17"/>
      <c r="E110" s="18"/>
      <c r="F110" s="19"/>
      <c r="G110" s="17"/>
      <c r="H110" s="17"/>
      <c r="I110" s="17"/>
      <c r="J110" s="15"/>
      <c r="K110" s="15"/>
    </row>
    <row r="111" spans="1:11" ht="13.5" customHeight="1" x14ac:dyDescent="0.3">
      <c r="A111" s="23" t="s">
        <v>222</v>
      </c>
      <c r="B111" s="29" t="str">
        <f>IFERROR(IF(B22&gt;0,B22,IF(B46&gt;0,B46,IF(B78&gt;0,B78,IF(B98&gt;0,B98,IF(B102&gt;0,B102,""))))),"")</f>
        <v/>
      </c>
      <c r="C111" s="15" t="s">
        <v>12</v>
      </c>
      <c r="D111" s="17" t="s">
        <v>192</v>
      </c>
      <c r="E111" s="18"/>
      <c r="F111" s="19"/>
      <c r="G111" s="17"/>
      <c r="H111" s="17"/>
      <c r="J111" s="264"/>
      <c r="K111" s="264"/>
    </row>
    <row r="112" spans="1:11" ht="13.5" customHeight="1" x14ac:dyDescent="0.3">
      <c r="A112" s="23" t="s">
        <v>123</v>
      </c>
      <c r="B112" s="25" t="str">
        <f>IF(ISNUMBER(FIND("Azoto",Interfaccia!H7)),'Gas tecnici'!E4,IF(ISNUMBER(FIND("Anidride carbonica",Interfaccia!H7)),'Gas tecnici'!E16,IF(ISNUMBER(FIND("Argon",Interfaccia!H7)),'Gas tecnici'!E25,"")))</f>
        <v/>
      </c>
      <c r="C112" s="6" t="s">
        <v>120</v>
      </c>
      <c r="D112" s="339" t="s">
        <v>196</v>
      </c>
      <c r="E112" s="339"/>
      <c r="F112" s="339"/>
      <c r="G112" s="339"/>
      <c r="H112" s="339"/>
      <c r="I112" s="30"/>
      <c r="J112" s="30"/>
      <c r="K112" s="30"/>
    </row>
    <row r="113" spans="1:11" ht="13.5" customHeight="1" x14ac:dyDescent="0.3">
      <c r="A113" s="106" t="s">
        <v>203</v>
      </c>
      <c r="B113" s="25"/>
      <c r="C113" s="6"/>
      <c r="D113" s="265"/>
      <c r="E113" s="265"/>
      <c r="F113" s="265"/>
      <c r="G113" s="265"/>
      <c r="H113" s="265"/>
      <c r="I113" s="30"/>
      <c r="J113" s="30"/>
      <c r="K113" s="30"/>
    </row>
    <row r="114" spans="1:11" ht="13.5" customHeight="1" x14ac:dyDescent="0.3">
      <c r="A114" s="341" t="s">
        <v>283</v>
      </c>
      <c r="B114" s="341"/>
      <c r="C114" s="341"/>
      <c r="D114" s="341"/>
      <c r="E114" s="341"/>
      <c r="F114" s="341"/>
      <c r="G114" s="341"/>
      <c r="H114" s="341"/>
      <c r="I114" s="15"/>
      <c r="J114" s="15"/>
      <c r="K114" s="15"/>
    </row>
    <row r="115" spans="1:11" ht="13.5" customHeight="1" x14ac:dyDescent="0.3">
      <c r="A115" s="341"/>
      <c r="B115" s="341"/>
      <c r="C115" s="341"/>
      <c r="D115" s="341"/>
      <c r="E115" s="341"/>
      <c r="F115" s="341"/>
      <c r="G115" s="341"/>
      <c r="H115" s="341"/>
      <c r="I115" s="15"/>
      <c r="J115" s="15"/>
      <c r="K115" s="15"/>
    </row>
    <row r="116" spans="1:11" ht="13.5" customHeight="1" x14ac:dyDescent="0.3">
      <c r="A116" s="328" t="s">
        <v>197</v>
      </c>
      <c r="B116" s="328"/>
      <c r="C116" s="328"/>
      <c r="D116" s="328"/>
      <c r="E116" s="328"/>
      <c r="F116" s="328"/>
      <c r="G116" s="328"/>
      <c r="H116" s="328"/>
      <c r="I116" s="7"/>
      <c r="J116" s="7"/>
      <c r="K116" s="7"/>
    </row>
    <row r="117" spans="1:11" ht="13.5" customHeight="1" x14ac:dyDescent="0.3">
      <c r="A117" s="328"/>
      <c r="B117" s="328"/>
      <c r="C117" s="328"/>
      <c r="D117" s="328"/>
      <c r="E117" s="328"/>
      <c r="F117" s="328"/>
      <c r="G117" s="328"/>
      <c r="H117" s="328"/>
      <c r="I117" s="7"/>
      <c r="J117" s="7"/>
      <c r="K117" s="7"/>
    </row>
    <row r="118" spans="1:11" ht="13.5" customHeight="1" x14ac:dyDescent="0.3">
      <c r="A118" s="328"/>
      <c r="B118" s="328"/>
      <c r="C118" s="328"/>
      <c r="D118" s="328"/>
      <c r="E118" s="328"/>
      <c r="F118" s="328"/>
      <c r="G118" s="328"/>
      <c r="H118" s="328"/>
      <c r="I118" s="7"/>
      <c r="J118" s="7"/>
      <c r="K118" s="7"/>
    </row>
    <row r="119" spans="1:11" ht="13.5" customHeight="1" x14ac:dyDescent="0.3">
      <c r="A119" s="328"/>
      <c r="B119" s="328"/>
      <c r="C119" s="328"/>
      <c r="D119" s="328"/>
      <c r="E119" s="328"/>
      <c r="F119" s="328"/>
      <c r="G119" s="328"/>
      <c r="H119" s="328"/>
      <c r="I119" s="7"/>
      <c r="J119" s="7"/>
      <c r="K119" s="7"/>
    </row>
    <row r="120" spans="1:11" ht="13.5" customHeight="1" x14ac:dyDescent="0.3">
      <c r="A120" s="328"/>
      <c r="B120" s="328"/>
      <c r="C120" s="328"/>
      <c r="D120" s="328"/>
      <c r="E120" s="328"/>
      <c r="F120" s="328"/>
      <c r="G120" s="328"/>
      <c r="H120" s="328"/>
      <c r="I120" s="7"/>
      <c r="J120" s="7"/>
      <c r="K120" s="7"/>
    </row>
    <row r="121" spans="1:11" ht="13.5" customHeight="1" x14ac:dyDescent="0.3">
      <c r="A121" s="108"/>
      <c r="B121" s="108"/>
      <c r="C121" s="108"/>
      <c r="D121" s="108"/>
      <c r="E121" s="108"/>
      <c r="F121" s="108"/>
      <c r="G121" s="108"/>
      <c r="H121" s="108"/>
      <c r="I121" s="108"/>
      <c r="J121" s="108"/>
      <c r="K121" s="108"/>
    </row>
    <row r="122" spans="1:11" ht="13.5" customHeight="1" x14ac:dyDescent="0.3">
      <c r="A122" s="109"/>
      <c r="B122" s="109"/>
      <c r="C122" s="109"/>
      <c r="D122" s="109"/>
      <c r="E122" s="109"/>
      <c r="F122" s="109"/>
      <c r="G122" s="109"/>
      <c r="H122" s="109"/>
      <c r="I122" s="109"/>
      <c r="J122" s="109"/>
      <c r="K122" s="109"/>
    </row>
    <row r="123" spans="1:11" ht="13.5" customHeight="1" x14ac:dyDescent="0.3">
      <c r="A123" s="109"/>
      <c r="B123" s="109"/>
      <c r="C123" s="109"/>
      <c r="D123" s="109"/>
      <c r="E123" s="109"/>
      <c r="F123" s="109"/>
      <c r="G123" s="109"/>
      <c r="H123" s="109"/>
      <c r="I123" s="109"/>
      <c r="J123" s="109"/>
      <c r="K123" s="109"/>
    </row>
    <row r="124" spans="1:11" s="109" customFormat="1" ht="15" customHeight="1" x14ac:dyDescent="0.25">
      <c r="A124" s="9" t="s">
        <v>162</v>
      </c>
      <c r="B124" s="110" t="str">
        <f>IFERROR(IF(AND(Interfaccia!H7=Dati!A36,Interfaccia!H27=Dati!A25,Interfaccia!H31&gt;0),0,((B126*B128)/B129)),"")</f>
        <v/>
      </c>
      <c r="C124" s="6" t="s">
        <v>140</v>
      </c>
      <c r="D124" s="326" t="s">
        <v>159</v>
      </c>
      <c r="E124" s="326"/>
      <c r="F124" s="326"/>
      <c r="G124" s="326"/>
      <c r="H124" s="326"/>
      <c r="I124" s="264"/>
      <c r="J124" s="264"/>
      <c r="K124" s="264"/>
    </row>
    <row r="125" spans="1:11" s="109" customFormat="1" x14ac:dyDescent="0.25">
      <c r="A125" s="32" t="s">
        <v>2</v>
      </c>
      <c r="B125" s="22"/>
      <c r="C125" s="6"/>
      <c r="D125" s="261"/>
      <c r="E125" s="261"/>
      <c r="F125" s="261"/>
      <c r="G125" s="261"/>
      <c r="H125" s="261"/>
      <c r="I125" s="261"/>
      <c r="J125" s="261"/>
      <c r="K125" s="261"/>
    </row>
    <row r="126" spans="1:11" s="109" customFormat="1" ht="15.75" customHeight="1" x14ac:dyDescent="0.25">
      <c r="A126" s="9" t="s">
        <v>163</v>
      </c>
      <c r="B126" s="111">
        <v>5</v>
      </c>
      <c r="C126" s="15"/>
      <c r="D126" s="326" t="s">
        <v>198</v>
      </c>
      <c r="E126" s="326"/>
      <c r="F126" s="326"/>
      <c r="G126" s="326"/>
      <c r="H126" s="326"/>
      <c r="I126" s="264"/>
      <c r="J126" s="264"/>
      <c r="K126" s="264"/>
    </row>
    <row r="127" spans="1:11" s="109" customFormat="1" ht="15.75" customHeight="1" x14ac:dyDescent="0.25">
      <c r="A127" s="9"/>
      <c r="B127" s="111"/>
      <c r="C127" s="15"/>
      <c r="D127" s="326"/>
      <c r="E127" s="326"/>
      <c r="F127" s="326"/>
      <c r="G127" s="326"/>
      <c r="H127" s="326"/>
      <c r="I127" s="264"/>
      <c r="J127" s="264"/>
      <c r="K127" s="264"/>
    </row>
    <row r="128" spans="1:11" s="109" customFormat="1" ht="15.75" x14ac:dyDescent="0.25">
      <c r="A128" s="9" t="s">
        <v>164</v>
      </c>
      <c r="B128" s="105" t="str">
        <f>B109</f>
        <v/>
      </c>
      <c r="C128" s="15" t="s">
        <v>122</v>
      </c>
      <c r="D128" s="17" t="s">
        <v>199</v>
      </c>
      <c r="E128" s="18"/>
      <c r="F128" s="19"/>
      <c r="G128" s="261"/>
      <c r="H128" s="261"/>
      <c r="I128" s="261"/>
      <c r="J128" s="261"/>
      <c r="K128" s="261"/>
    </row>
    <row r="129" spans="1:11" s="109" customFormat="1" ht="15.75" x14ac:dyDescent="0.25">
      <c r="A129" s="9" t="s">
        <v>165</v>
      </c>
      <c r="B129" s="112" t="str">
        <f>IF(B133="",B133,B133*B134)</f>
        <v/>
      </c>
      <c r="C129" s="15" t="s">
        <v>122</v>
      </c>
      <c r="D129" s="17" t="s">
        <v>160</v>
      </c>
      <c r="E129" s="15"/>
      <c r="F129" s="15"/>
      <c r="G129" s="15"/>
      <c r="H129" s="15"/>
      <c r="I129" s="15"/>
      <c r="J129" s="15"/>
      <c r="K129" s="15"/>
    </row>
    <row r="130" spans="1:11" s="109" customFormat="1" x14ac:dyDescent="0.25">
      <c r="A130" s="113"/>
    </row>
    <row r="131" spans="1:11" s="15" customFormat="1" ht="12.75" x14ac:dyDescent="0.2">
      <c r="A131" s="114" t="s">
        <v>18</v>
      </c>
    </row>
    <row r="132" spans="1:11" s="15" customFormat="1" ht="12.75" x14ac:dyDescent="0.2">
      <c r="A132" s="15" t="s">
        <v>2</v>
      </c>
    </row>
    <row r="133" spans="1:11" s="15" customFormat="1" ht="15.75" x14ac:dyDescent="0.25">
      <c r="A133" s="9" t="s">
        <v>170</v>
      </c>
      <c r="B133" s="115" t="str">
        <f>IF(ISNUMBER(Interfaccia!H47),Interfaccia!H45/3600,IF(ISNUMBER(Interfaccia!H53),Interfaccia!H51/3600,""))</f>
        <v/>
      </c>
      <c r="C133" s="15" t="s">
        <v>171</v>
      </c>
      <c r="D133" s="17" t="s">
        <v>200</v>
      </c>
      <c r="E133" s="18"/>
    </row>
    <row r="134" spans="1:11" s="15" customFormat="1" ht="15.75" x14ac:dyDescent="0.25">
      <c r="A134" s="9" t="s">
        <v>172</v>
      </c>
      <c r="B134" s="116" t="str">
        <f>IF(Interfaccia!H15&gt;0,Interfaccia!H15,"")</f>
        <v/>
      </c>
      <c r="C134" s="15" t="s">
        <v>124</v>
      </c>
      <c r="D134" s="17" t="s">
        <v>169</v>
      </c>
    </row>
    <row r="135" spans="1:11" s="15" customFormat="1" x14ac:dyDescent="0.25">
      <c r="A135" s="9"/>
      <c r="B135" s="116"/>
      <c r="D135" s="17"/>
    </row>
    <row r="136" spans="1:11" s="15" customFormat="1" ht="12.75" x14ac:dyDescent="0.2">
      <c r="A136" s="338" t="s">
        <v>285</v>
      </c>
      <c r="B136" s="338"/>
      <c r="C136" s="338"/>
      <c r="D136" s="338"/>
      <c r="E136" s="338"/>
      <c r="F136" s="338"/>
      <c r="G136" s="338"/>
      <c r="H136" s="338"/>
    </row>
    <row r="137" spans="1:11" s="15" customFormat="1" ht="12.75" x14ac:dyDescent="0.2">
      <c r="A137" s="338"/>
      <c r="B137" s="338"/>
      <c r="C137" s="338"/>
      <c r="D137" s="338"/>
      <c r="E137" s="338"/>
      <c r="F137" s="338"/>
      <c r="G137" s="338"/>
      <c r="H137" s="338"/>
    </row>
    <row r="138" spans="1:11" s="15" customFormat="1" ht="12.75" x14ac:dyDescent="0.2">
      <c r="A138" s="7"/>
      <c r="B138" s="7"/>
      <c r="C138" s="7"/>
      <c r="D138" s="7"/>
      <c r="E138" s="7"/>
      <c r="F138" s="7"/>
      <c r="G138" s="7"/>
      <c r="H138" s="7"/>
    </row>
    <row r="139" spans="1:11" s="15" customFormat="1" ht="12.75" x14ac:dyDescent="0.2">
      <c r="A139" s="7"/>
      <c r="B139" s="7"/>
      <c r="C139" s="7"/>
      <c r="D139" s="7"/>
      <c r="E139" s="7"/>
      <c r="F139" s="7"/>
      <c r="G139" s="7"/>
      <c r="H139" s="7"/>
    </row>
    <row r="140" spans="1:11" s="15" customFormat="1" ht="15.75" customHeight="1" x14ac:dyDescent="0.2">
      <c r="A140" s="9" t="s">
        <v>162</v>
      </c>
      <c r="B140" s="110">
        <f>IF(AND(Interfaccia!H7&lt;&gt;Dati!A36,Interfaccia!H27&lt;&gt;Dati!A25,Interfaccia!H31=""),0,IF(AND(Interfaccia!H7=Dati!A36,Interfaccia!H27=Dati!A25,Interfaccia!H31&gt;0),((B143/B144)*B142),""))</f>
        <v>0</v>
      </c>
      <c r="C140" s="6" t="s">
        <v>140</v>
      </c>
      <c r="D140" s="326" t="s">
        <v>159</v>
      </c>
      <c r="E140" s="326"/>
      <c r="F140" s="326"/>
      <c r="G140" s="326"/>
      <c r="H140" s="326"/>
    </row>
    <row r="141" spans="1:11" s="15" customFormat="1" ht="12.75" x14ac:dyDescent="0.2">
      <c r="A141" s="32" t="s">
        <v>2</v>
      </c>
      <c r="B141" s="22"/>
      <c r="C141" s="6"/>
      <c r="D141" s="261"/>
      <c r="E141" s="261"/>
      <c r="F141" s="261"/>
      <c r="G141" s="261"/>
      <c r="H141" s="261"/>
    </row>
    <row r="142" spans="1:11" s="15" customFormat="1" ht="12.75" x14ac:dyDescent="0.2">
      <c r="A142" s="9" t="s">
        <v>139</v>
      </c>
      <c r="B142" s="92">
        <v>2</v>
      </c>
      <c r="C142" s="6"/>
      <c r="D142" s="327" t="s">
        <v>284</v>
      </c>
      <c r="E142" s="327"/>
      <c r="F142" s="327"/>
      <c r="G142" s="327"/>
      <c r="H142" s="327"/>
    </row>
    <row r="143" spans="1:11" s="15" customFormat="1" ht="15.75" x14ac:dyDescent="0.2">
      <c r="A143" s="9" t="s">
        <v>275</v>
      </c>
      <c r="B143" s="105">
        <f>B92</f>
        <v>0</v>
      </c>
      <c r="C143" s="15" t="s">
        <v>124</v>
      </c>
      <c r="D143" s="324" t="s">
        <v>273</v>
      </c>
      <c r="E143" s="324"/>
      <c r="F143" s="324"/>
      <c r="G143" s="324"/>
      <c r="H143" s="324"/>
    </row>
    <row r="144" spans="1:11" s="15" customFormat="1" ht="15.75" x14ac:dyDescent="0.25">
      <c r="A144" s="9" t="s">
        <v>172</v>
      </c>
      <c r="B144" s="116" t="str">
        <f>IF(Interfaccia!H15&gt;0,Interfaccia!H15,"")</f>
        <v/>
      </c>
      <c r="C144" s="15" t="s">
        <v>124</v>
      </c>
      <c r="D144" s="17" t="s">
        <v>169</v>
      </c>
    </row>
    <row r="145" spans="1:11" ht="13.5" customHeight="1" x14ac:dyDescent="0.3">
      <c r="A145" s="15"/>
      <c r="B145" s="15"/>
      <c r="C145" s="15"/>
      <c r="D145" s="15"/>
      <c r="E145" s="15"/>
      <c r="F145" s="15"/>
      <c r="G145" s="15"/>
      <c r="H145" s="15"/>
      <c r="I145" s="15"/>
      <c r="J145" s="15"/>
      <c r="K145" s="15"/>
    </row>
    <row r="146" spans="1:11" ht="13.5" customHeight="1" x14ac:dyDescent="0.3">
      <c r="A146" s="328" t="s">
        <v>201</v>
      </c>
      <c r="B146" s="328"/>
      <c r="C146" s="328"/>
      <c r="D146" s="328"/>
      <c r="E146" s="328"/>
      <c r="F146" s="328"/>
      <c r="G146" s="328"/>
      <c r="H146" s="328"/>
      <c r="I146" s="7"/>
      <c r="J146" s="7"/>
      <c r="K146" s="7"/>
    </row>
    <row r="147" spans="1:11" ht="13.5" customHeight="1" x14ac:dyDescent="0.3">
      <c r="A147" s="328"/>
      <c r="B147" s="328"/>
      <c r="C147" s="328"/>
      <c r="D147" s="328"/>
      <c r="E147" s="328"/>
      <c r="F147" s="328"/>
      <c r="G147" s="328"/>
      <c r="H147" s="328"/>
      <c r="I147" s="7"/>
      <c r="J147" s="7"/>
      <c r="K147" s="7"/>
    </row>
    <row r="148" spans="1:11" ht="13.5" customHeight="1" x14ac:dyDescent="0.3">
      <c r="A148" s="328"/>
      <c r="B148" s="328"/>
      <c r="C148" s="328"/>
      <c r="D148" s="328"/>
      <c r="E148" s="328"/>
      <c r="F148" s="328"/>
      <c r="G148" s="328"/>
      <c r="H148" s="328"/>
      <c r="I148" s="7"/>
      <c r="J148" s="7"/>
      <c r="K148" s="7"/>
    </row>
    <row r="149" spans="1:11" ht="13.5" customHeight="1" x14ac:dyDescent="0.3">
      <c r="A149" s="328" t="s">
        <v>167</v>
      </c>
      <c r="B149" s="328"/>
      <c r="C149" s="328"/>
      <c r="D149" s="328"/>
      <c r="E149" s="328"/>
      <c r="F149" s="328"/>
      <c r="G149" s="328"/>
      <c r="H149" s="328"/>
      <c r="I149" s="108"/>
      <c r="J149" s="108"/>
      <c r="K149" s="108"/>
    </row>
    <row r="150" spans="1:11" ht="13.5" customHeight="1" x14ac:dyDescent="0.3">
      <c r="A150" s="328"/>
      <c r="B150" s="328"/>
      <c r="C150" s="328"/>
      <c r="D150" s="328"/>
      <c r="E150" s="328"/>
      <c r="F150" s="328"/>
      <c r="G150" s="328"/>
      <c r="H150" s="328"/>
      <c r="I150" s="108"/>
      <c r="J150" s="108"/>
      <c r="K150" s="108"/>
    </row>
    <row r="151" spans="1:11" ht="13.5" customHeight="1" x14ac:dyDescent="0.3">
      <c r="A151" s="328"/>
      <c r="B151" s="328"/>
      <c r="C151" s="328"/>
      <c r="D151" s="328"/>
      <c r="E151" s="328"/>
      <c r="F151" s="328"/>
      <c r="G151" s="328"/>
      <c r="H151" s="328"/>
      <c r="I151" s="108"/>
      <c r="J151" s="108"/>
      <c r="K151" s="108"/>
    </row>
    <row r="152" spans="1:11" ht="13.5" customHeight="1" x14ac:dyDescent="0.3">
      <c r="A152" s="328"/>
      <c r="B152" s="328"/>
      <c r="C152" s="328"/>
      <c r="D152" s="328"/>
      <c r="E152" s="328"/>
      <c r="F152" s="328"/>
      <c r="G152" s="328"/>
      <c r="H152" s="328"/>
      <c r="I152" s="108"/>
      <c r="J152" s="108"/>
      <c r="K152" s="108"/>
    </row>
    <row r="153" spans="1:11" ht="13.5" customHeight="1" x14ac:dyDescent="0.3">
      <c r="A153" s="328"/>
      <c r="B153" s="328"/>
      <c r="C153" s="328"/>
      <c r="D153" s="328"/>
      <c r="E153" s="328"/>
      <c r="F153" s="328"/>
      <c r="G153" s="328"/>
      <c r="H153" s="328"/>
      <c r="I153" s="108"/>
      <c r="J153" s="108"/>
      <c r="K153" s="108"/>
    </row>
    <row r="154" spans="1:11" ht="13.5" customHeight="1" x14ac:dyDescent="0.3">
      <c r="A154" s="328"/>
      <c r="B154" s="328"/>
      <c r="C154" s="328"/>
      <c r="D154" s="328"/>
      <c r="E154" s="328"/>
      <c r="F154" s="328"/>
      <c r="G154" s="328"/>
      <c r="H154" s="328"/>
      <c r="I154" s="108"/>
      <c r="J154" s="108"/>
      <c r="K154" s="108"/>
    </row>
    <row r="155" spans="1:11" ht="13.5" customHeight="1" x14ac:dyDescent="0.3">
      <c r="A155" s="328"/>
      <c r="B155" s="328"/>
      <c r="C155" s="328"/>
      <c r="D155" s="328"/>
      <c r="E155" s="328"/>
      <c r="F155" s="328"/>
      <c r="G155" s="328"/>
      <c r="H155" s="328"/>
      <c r="I155" s="108"/>
      <c r="J155" s="108"/>
      <c r="K155" s="108"/>
    </row>
    <row r="156" spans="1:11" ht="14.25" customHeight="1" x14ac:dyDescent="0.3">
      <c r="A156" s="258"/>
      <c r="B156" s="258"/>
      <c r="C156" s="258"/>
      <c r="D156" s="258"/>
      <c r="E156" s="258"/>
      <c r="F156" s="258"/>
      <c r="G156" s="258"/>
      <c r="H156" s="258"/>
      <c r="I156" s="108"/>
      <c r="J156" s="108"/>
      <c r="K156" s="108"/>
    </row>
    <row r="157" spans="1:11" ht="13.5" customHeight="1" x14ac:dyDescent="0.3">
      <c r="A157" s="108"/>
      <c r="B157" s="108"/>
      <c r="C157" s="108"/>
      <c r="D157" s="108"/>
      <c r="E157" s="108"/>
      <c r="F157" s="108"/>
      <c r="G157" s="108"/>
      <c r="H157" s="108"/>
      <c r="I157" s="108"/>
      <c r="J157" s="108"/>
      <c r="K157" s="108"/>
    </row>
    <row r="158" spans="1:11" ht="13.5" customHeight="1" x14ac:dyDescent="0.3">
      <c r="A158" s="9" t="s">
        <v>166</v>
      </c>
      <c r="B158" s="110" t="str">
        <f>IF(B164="","",(B160*B161)/100)</f>
        <v/>
      </c>
      <c r="C158" s="15" t="s">
        <v>158</v>
      </c>
      <c r="D158" s="17" t="s">
        <v>161</v>
      </c>
      <c r="E158" s="15"/>
      <c r="F158" s="15"/>
      <c r="G158" s="15"/>
      <c r="H158" s="15"/>
      <c r="I158" s="15"/>
      <c r="J158" s="15"/>
      <c r="K158" s="15"/>
    </row>
    <row r="159" spans="1:11" ht="13.5" customHeight="1" x14ac:dyDescent="0.3">
      <c r="A159" s="15" t="s">
        <v>2</v>
      </c>
      <c r="B159" s="15"/>
      <c r="C159" s="15"/>
      <c r="D159" s="15"/>
      <c r="E159" s="15"/>
      <c r="F159" s="15"/>
      <c r="G159" s="15"/>
      <c r="H159" s="15"/>
      <c r="I159" s="15"/>
      <c r="J159" s="15"/>
      <c r="K159" s="15"/>
    </row>
    <row r="160" spans="1:11" ht="13.5" customHeight="1" x14ac:dyDescent="0.3">
      <c r="A160" s="9" t="s">
        <v>139</v>
      </c>
      <c r="B160" s="92">
        <v>0.25</v>
      </c>
      <c r="C160" s="15"/>
      <c r="D160" s="327" t="s">
        <v>202</v>
      </c>
      <c r="E160" s="327"/>
      <c r="F160" s="327"/>
      <c r="G160" s="327"/>
      <c r="H160" s="327"/>
      <c r="I160" s="11"/>
      <c r="J160" s="11"/>
      <c r="K160" s="11"/>
    </row>
    <row r="161" spans="1:11" ht="13.5" customHeight="1" x14ac:dyDescent="0.3">
      <c r="A161" s="117" t="s">
        <v>173</v>
      </c>
      <c r="B161" s="92">
        <v>24</v>
      </c>
      <c r="C161" s="6" t="s">
        <v>140</v>
      </c>
      <c r="D161" s="326" t="s">
        <v>257</v>
      </c>
      <c r="E161" s="326"/>
      <c r="F161" s="326"/>
      <c r="G161" s="326"/>
      <c r="H161" s="326"/>
      <c r="I161" s="264"/>
      <c r="J161" s="264"/>
      <c r="K161" s="264"/>
    </row>
    <row r="162" spans="1:11" ht="13.5" customHeight="1" x14ac:dyDescent="0.3">
      <c r="A162" s="117"/>
      <c r="B162" s="92"/>
      <c r="C162" s="6"/>
      <c r="D162" s="326"/>
      <c r="E162" s="326"/>
      <c r="F162" s="326"/>
      <c r="G162" s="326"/>
      <c r="H162" s="326"/>
      <c r="I162" s="264"/>
      <c r="J162" s="264"/>
      <c r="K162" s="264"/>
    </row>
    <row r="163" spans="1:11" ht="13.5" customHeight="1" x14ac:dyDescent="0.3">
      <c r="A163" s="114" t="s">
        <v>204</v>
      </c>
      <c r="B163" s="15"/>
      <c r="C163" s="15"/>
      <c r="D163" s="15"/>
      <c r="E163" s="15"/>
      <c r="F163" s="15"/>
      <c r="G163" s="15"/>
      <c r="H163" s="15"/>
      <c r="I163" s="15"/>
      <c r="J163" s="15"/>
      <c r="K163" s="15"/>
    </row>
    <row r="164" spans="1:11" ht="13.5" customHeight="1" x14ac:dyDescent="0.3">
      <c r="A164" s="9" t="s">
        <v>162</v>
      </c>
      <c r="B164" s="110" t="str">
        <f>IF(B124&gt;0,B124,IF(B140&gt;0,B140,""))</f>
        <v/>
      </c>
      <c r="C164" s="15" t="s">
        <v>158</v>
      </c>
      <c r="D164" s="326" t="s">
        <v>159</v>
      </c>
      <c r="E164" s="326"/>
      <c r="F164" s="326"/>
      <c r="G164" s="326"/>
      <c r="H164" s="326"/>
      <c r="I164" s="264"/>
      <c r="J164" s="264"/>
      <c r="K164" s="264"/>
    </row>
    <row r="165" spans="1:11" ht="13.5" customHeight="1" x14ac:dyDescent="0.3">
      <c r="A165" s="15" t="s">
        <v>168</v>
      </c>
      <c r="B165" s="15"/>
      <c r="C165" s="15"/>
      <c r="D165" s="109"/>
      <c r="E165" s="109"/>
      <c r="F165" s="109"/>
      <c r="G165" s="109"/>
      <c r="H165" s="109"/>
      <c r="I165" s="109"/>
      <c r="J165" s="109"/>
      <c r="K165" s="109"/>
    </row>
    <row r="166" spans="1:11" ht="13.5" customHeight="1" x14ac:dyDescent="0.3">
      <c r="A166" s="15"/>
      <c r="B166" s="119" t="str">
        <f>IF(B158="","",IF(B164&lt;B158/10,"TRASCURABILE (Xb &lt;&lt; Xcrit)",IF(B164&lt;B158,"BASSA (Xb &lt; Xcrit)",IF(B164=B158,"ELEVATA (Xb = Xcrit)",IF(B164&gt;B158,"ELEVATA (Xb &gt; Xcrit)","")))))</f>
        <v/>
      </c>
      <c r="C166" s="15"/>
      <c r="D166" s="109"/>
      <c r="E166" s="109"/>
      <c r="F166" s="109"/>
      <c r="G166" s="109"/>
      <c r="H166" s="109"/>
      <c r="I166" s="109"/>
      <c r="J166" s="109"/>
      <c r="K166" s="109"/>
    </row>
    <row r="167" spans="1:11" ht="13.5" customHeight="1" x14ac:dyDescent="0.3">
      <c r="A167" s="15"/>
      <c r="B167" s="119"/>
      <c r="C167" s="15"/>
      <c r="D167" s="109"/>
      <c r="E167" s="109"/>
      <c r="F167" s="109"/>
      <c r="G167" s="109"/>
      <c r="H167" s="109"/>
      <c r="I167" s="109"/>
      <c r="J167" s="109"/>
      <c r="K167" s="109"/>
    </row>
    <row r="168" spans="1:11" s="120" customFormat="1" ht="13.5" customHeight="1" x14ac:dyDescent="0.3">
      <c r="A168" s="106" t="s">
        <v>205</v>
      </c>
      <c r="B168" s="107"/>
      <c r="C168" s="107"/>
      <c r="D168" s="107"/>
      <c r="E168" s="107"/>
      <c r="F168" s="107"/>
      <c r="G168" s="107"/>
      <c r="H168" s="107"/>
      <c r="I168" s="107"/>
      <c r="J168" s="107"/>
      <c r="K168" s="107"/>
    </row>
    <row r="169" spans="1:11" ht="13.5" customHeight="1" x14ac:dyDescent="0.3">
      <c r="A169" s="328" t="s">
        <v>206</v>
      </c>
      <c r="B169" s="328"/>
      <c r="C169" s="328"/>
      <c r="D169" s="328"/>
      <c r="E169" s="328"/>
      <c r="F169" s="328"/>
      <c r="G169" s="328"/>
      <c r="H169" s="328"/>
      <c r="I169" s="7"/>
      <c r="J169" s="7"/>
      <c r="K169" s="7"/>
    </row>
    <row r="170" spans="1:11" ht="13.5" customHeight="1" x14ac:dyDescent="0.3">
      <c r="A170" s="328"/>
      <c r="B170" s="328"/>
      <c r="C170" s="328"/>
      <c r="D170" s="328"/>
      <c r="E170" s="328"/>
      <c r="F170" s="328"/>
      <c r="G170" s="328"/>
      <c r="H170" s="328"/>
      <c r="I170" s="7"/>
      <c r="J170" s="7"/>
      <c r="K170" s="7"/>
    </row>
    <row r="171" spans="1:11" ht="13.5" customHeight="1" x14ac:dyDescent="0.3">
      <c r="A171" s="328"/>
      <c r="B171" s="328"/>
      <c r="C171" s="328"/>
      <c r="D171" s="328"/>
      <c r="E171" s="328"/>
      <c r="F171" s="328"/>
      <c r="G171" s="328"/>
      <c r="H171" s="328"/>
      <c r="I171" s="7"/>
      <c r="J171" s="7"/>
      <c r="K171" s="7"/>
    </row>
    <row r="172" spans="1:11" ht="13.5" customHeight="1" x14ac:dyDescent="0.3">
      <c r="A172" s="121"/>
      <c r="B172" s="121"/>
      <c r="C172" s="121"/>
      <c r="D172" s="121"/>
      <c r="E172" s="121"/>
      <c r="F172" s="121"/>
      <c r="G172" s="121"/>
      <c r="H172" s="121"/>
      <c r="I172" s="121"/>
      <c r="J172" s="121"/>
      <c r="K172" s="121"/>
    </row>
    <row r="173" spans="1:11" ht="13.5" customHeight="1" x14ac:dyDescent="0.3">
      <c r="A173" s="121"/>
      <c r="B173" s="121"/>
      <c r="C173" s="121"/>
      <c r="D173" s="121"/>
      <c r="E173" s="121"/>
      <c r="F173" s="121"/>
      <c r="G173" s="121"/>
      <c r="H173" s="121"/>
      <c r="I173" s="121"/>
      <c r="J173" s="121"/>
      <c r="K173" s="121"/>
    </row>
    <row r="174" spans="1:11" ht="13.5" customHeight="1" x14ac:dyDescent="0.3">
      <c r="A174" s="9" t="s">
        <v>183</v>
      </c>
      <c r="B174" s="122" t="str">
        <f>IFERROR((1/B176)*LN((B178)/B177),"")</f>
        <v/>
      </c>
      <c r="C174" s="6" t="s">
        <v>19</v>
      </c>
      <c r="D174" s="326" t="s">
        <v>180</v>
      </c>
      <c r="E174" s="326"/>
      <c r="F174" s="326"/>
      <c r="G174" s="326"/>
      <c r="H174" s="326"/>
      <c r="I174" s="264"/>
      <c r="J174" s="264"/>
      <c r="K174" s="264"/>
    </row>
    <row r="175" spans="1:11" ht="13.5" customHeight="1" x14ac:dyDescent="0.3">
      <c r="A175" s="15" t="s">
        <v>2</v>
      </c>
      <c r="B175" s="15"/>
      <c r="C175" s="15"/>
      <c r="D175" s="264"/>
      <c r="E175" s="264"/>
      <c r="F175" s="264"/>
      <c r="G175" s="264"/>
      <c r="H175" s="264"/>
      <c r="I175" s="264"/>
      <c r="J175" s="264"/>
      <c r="K175" s="264"/>
    </row>
    <row r="176" spans="1:11" ht="13.5" customHeight="1" x14ac:dyDescent="0.3">
      <c r="A176" s="9" t="s">
        <v>182</v>
      </c>
      <c r="B176" s="123" t="str">
        <f>B133</f>
        <v/>
      </c>
      <c r="C176" s="6" t="s">
        <v>171</v>
      </c>
      <c r="D176" s="326" t="s">
        <v>181</v>
      </c>
      <c r="E176" s="326"/>
      <c r="F176" s="326"/>
      <c r="G176" s="326"/>
      <c r="H176" s="326"/>
      <c r="I176" s="264"/>
      <c r="J176" s="264"/>
      <c r="K176" s="264"/>
    </row>
    <row r="177" spans="1:12" ht="13.5" customHeight="1" x14ac:dyDescent="0.3">
      <c r="A177" s="9" t="s">
        <v>166</v>
      </c>
      <c r="B177" s="118" t="str">
        <f>B158</f>
        <v/>
      </c>
      <c r="C177" s="15" t="s">
        <v>140</v>
      </c>
      <c r="D177" s="17" t="s">
        <v>161</v>
      </c>
      <c r="E177" s="96"/>
      <c r="F177" s="260"/>
      <c r="G177" s="260"/>
      <c r="H177" s="260"/>
      <c r="I177" s="260"/>
      <c r="J177" s="260"/>
      <c r="K177" s="260"/>
    </row>
    <row r="178" spans="1:12" ht="13.5" customHeight="1" x14ac:dyDescent="0.3">
      <c r="A178" s="9" t="s">
        <v>162</v>
      </c>
      <c r="B178" s="118" t="str">
        <f>B164</f>
        <v/>
      </c>
      <c r="C178" s="6" t="s">
        <v>140</v>
      </c>
      <c r="D178" s="326" t="s">
        <v>159</v>
      </c>
      <c r="E178" s="326"/>
      <c r="F178" s="326"/>
      <c r="G178" s="326"/>
      <c r="H178" s="326"/>
      <c r="I178" s="264"/>
      <c r="J178" s="264"/>
      <c r="K178" s="264"/>
    </row>
    <row r="179" spans="1:12" ht="13.5" customHeight="1" x14ac:dyDescent="0.3">
      <c r="A179" s="23"/>
      <c r="B179" s="25"/>
      <c r="C179" s="6"/>
      <c r="D179" s="265"/>
      <c r="E179" s="265"/>
      <c r="F179" s="265"/>
      <c r="G179" s="265"/>
      <c r="H179" s="265"/>
      <c r="I179" s="30"/>
      <c r="J179" s="30"/>
      <c r="K179" s="30"/>
    </row>
    <row r="180" spans="1:12" s="126" customFormat="1" ht="15.75" customHeight="1" x14ac:dyDescent="0.2">
      <c r="A180" s="124" t="s">
        <v>149</v>
      </c>
      <c r="B180" s="124"/>
      <c r="C180" s="124"/>
      <c r="D180" s="124"/>
      <c r="E180" s="124"/>
      <c r="F180" s="124"/>
      <c r="G180" s="124"/>
      <c r="H180" s="124"/>
      <c r="I180" s="124"/>
      <c r="J180" s="124"/>
      <c r="K180" s="124"/>
      <c r="L180" s="125"/>
    </row>
    <row r="181" spans="1:12" s="1" customFormat="1" ht="15.75" customHeight="1" x14ac:dyDescent="0.2">
      <c r="A181" s="331" t="s">
        <v>157</v>
      </c>
      <c r="B181" s="331"/>
      <c r="C181" s="331"/>
      <c r="D181" s="331"/>
      <c r="E181" s="331"/>
      <c r="F181" s="331"/>
      <c r="G181" s="331"/>
      <c r="H181" s="331"/>
      <c r="I181" s="150"/>
      <c r="J181" s="150"/>
      <c r="K181" s="150"/>
      <c r="L181" s="127"/>
    </row>
    <row r="182" spans="1:12" s="1" customFormat="1" ht="15.75" customHeight="1" x14ac:dyDescent="0.25">
      <c r="A182" s="109"/>
      <c r="B182" s="109"/>
      <c r="C182" s="109"/>
      <c r="D182" s="109"/>
      <c r="E182" s="109"/>
      <c r="F182" s="109"/>
      <c r="G182" s="109"/>
      <c r="H182" s="109"/>
      <c r="I182" s="109"/>
      <c r="J182" s="109"/>
      <c r="K182" s="109"/>
      <c r="L182" s="127"/>
    </row>
    <row r="183" spans="1:12" s="1" customFormat="1" ht="15.75" customHeight="1" x14ac:dyDescent="0.25">
      <c r="A183" s="109"/>
      <c r="B183" s="109"/>
      <c r="C183" s="109"/>
      <c r="D183" s="109"/>
      <c r="E183" s="109"/>
      <c r="F183" s="109"/>
      <c r="G183" s="109"/>
      <c r="H183" s="109"/>
      <c r="I183" s="109"/>
      <c r="J183" s="109"/>
      <c r="K183" s="109"/>
      <c r="L183" s="127"/>
    </row>
    <row r="184" spans="1:12" s="1" customFormat="1" ht="15.75" customHeight="1" x14ac:dyDescent="0.25">
      <c r="A184" s="109"/>
      <c r="B184" s="109"/>
      <c r="C184" s="109"/>
      <c r="D184" s="109"/>
      <c r="E184" s="109"/>
      <c r="F184" s="109"/>
      <c r="G184" s="109"/>
      <c r="H184" s="109"/>
      <c r="I184" s="109"/>
      <c r="J184" s="109"/>
      <c r="K184" s="109"/>
      <c r="L184" s="127"/>
    </row>
    <row r="185" spans="1:12" s="1" customFormat="1" ht="15.75" customHeight="1" x14ac:dyDescent="0.25">
      <c r="A185" s="109"/>
      <c r="B185" s="109"/>
      <c r="C185" s="109"/>
      <c r="D185" s="109"/>
      <c r="E185" s="109"/>
      <c r="F185" s="109"/>
      <c r="G185" s="109"/>
      <c r="H185" s="109"/>
      <c r="I185" s="109"/>
      <c r="J185" s="109"/>
      <c r="K185" s="109"/>
      <c r="L185" s="127"/>
    </row>
    <row r="186" spans="1:12" s="1" customFormat="1" ht="15.75" customHeight="1" x14ac:dyDescent="0.25">
      <c r="A186" s="109"/>
      <c r="B186" s="109"/>
      <c r="C186" s="109"/>
      <c r="D186" s="109"/>
      <c r="E186" s="109"/>
      <c r="F186" s="109"/>
      <c r="G186" s="109"/>
      <c r="H186" s="109"/>
      <c r="I186" s="109"/>
      <c r="J186" s="109"/>
      <c r="K186" s="109"/>
      <c r="L186" s="127"/>
    </row>
    <row r="187" spans="1:12" s="1" customFormat="1" ht="15.75" customHeight="1" x14ac:dyDescent="0.25">
      <c r="A187" s="109"/>
      <c r="B187" s="109"/>
      <c r="C187" s="109"/>
      <c r="D187" s="109"/>
      <c r="E187" s="109"/>
      <c r="F187" s="109"/>
      <c r="G187" s="109"/>
      <c r="H187" s="109"/>
      <c r="I187" s="109"/>
      <c r="J187" s="109"/>
      <c r="K187" s="109"/>
      <c r="L187" s="127"/>
    </row>
    <row r="188" spans="1:12" s="1" customFormat="1" ht="15.75" customHeight="1" x14ac:dyDescent="0.25">
      <c r="A188" s="109"/>
      <c r="B188" s="109"/>
      <c r="C188" s="109"/>
      <c r="D188" s="109"/>
      <c r="E188" s="109"/>
      <c r="F188" s="109"/>
      <c r="G188" s="109"/>
      <c r="H188" s="109"/>
      <c r="I188" s="109"/>
      <c r="J188" s="109"/>
      <c r="K188" s="109"/>
      <c r="L188" s="127"/>
    </row>
    <row r="189" spans="1:12" s="1" customFormat="1" ht="15.75" customHeight="1" x14ac:dyDescent="0.25">
      <c r="A189" s="109"/>
      <c r="B189" s="109"/>
      <c r="C189" s="109"/>
      <c r="D189" s="109"/>
      <c r="E189" s="109"/>
      <c r="F189" s="109"/>
      <c r="G189" s="109"/>
      <c r="H189" s="109"/>
      <c r="I189" s="109"/>
      <c r="J189" s="109"/>
      <c r="K189" s="109"/>
      <c r="L189" s="127"/>
    </row>
    <row r="190" spans="1:12" s="1" customFormat="1" ht="15.75" customHeight="1" x14ac:dyDescent="0.25">
      <c r="A190" s="109"/>
      <c r="B190" s="109"/>
      <c r="C190" s="109"/>
      <c r="D190" s="109"/>
      <c r="E190" s="109"/>
      <c r="F190" s="109"/>
      <c r="G190" s="109"/>
      <c r="H190" s="109"/>
      <c r="I190" s="109"/>
      <c r="J190" s="109"/>
      <c r="K190" s="109"/>
      <c r="L190" s="127"/>
    </row>
    <row r="191" spans="1:12" s="1" customFormat="1" ht="15.75" customHeight="1" x14ac:dyDescent="0.25">
      <c r="A191" s="109"/>
      <c r="B191" s="109"/>
      <c r="C191" s="109"/>
      <c r="D191" s="109"/>
      <c r="E191" s="109"/>
      <c r="F191" s="109"/>
      <c r="G191" s="109"/>
      <c r="H191" s="109"/>
      <c r="I191" s="109"/>
      <c r="J191" s="109"/>
      <c r="K191" s="109"/>
      <c r="L191" s="127"/>
    </row>
    <row r="192" spans="1:12" s="1" customFormat="1" ht="15.75" customHeight="1" x14ac:dyDescent="0.25">
      <c r="A192" s="109"/>
      <c r="B192" s="109"/>
      <c r="C192" s="109"/>
      <c r="D192" s="109"/>
      <c r="E192" s="109"/>
      <c r="F192" s="109"/>
      <c r="G192" s="109"/>
      <c r="H192" s="109"/>
      <c r="I192" s="109"/>
      <c r="J192" s="109"/>
      <c r="K192" s="109"/>
      <c r="L192" s="127"/>
    </row>
    <row r="193" spans="1:12" s="1" customFormat="1" ht="15" x14ac:dyDescent="0.25">
      <c r="A193" s="109"/>
      <c r="B193" s="109"/>
      <c r="C193" s="109"/>
      <c r="D193" s="109"/>
      <c r="E193" s="109"/>
      <c r="F193" s="109"/>
      <c r="G193" s="109"/>
      <c r="H193" s="109"/>
      <c r="I193" s="109"/>
      <c r="J193" s="109"/>
      <c r="K193" s="109"/>
      <c r="L193" s="127"/>
    </row>
    <row r="194" spans="1:12" s="1" customFormat="1" ht="15" x14ac:dyDescent="0.25">
      <c r="A194" s="109"/>
      <c r="B194" s="109"/>
      <c r="C194" s="109"/>
      <c r="D194" s="109"/>
      <c r="E194" s="109"/>
      <c r="F194" s="109"/>
      <c r="G194" s="109"/>
      <c r="H194" s="109"/>
      <c r="I194" s="109"/>
      <c r="J194" s="109"/>
      <c r="K194" s="109"/>
      <c r="L194" s="127"/>
    </row>
    <row r="195" spans="1:12" s="1" customFormat="1" ht="15.75" customHeight="1" x14ac:dyDescent="0.25">
      <c r="A195" s="109"/>
      <c r="B195" s="109"/>
      <c r="C195" s="109"/>
      <c r="D195" s="109"/>
      <c r="E195" s="109"/>
      <c r="F195" s="109"/>
      <c r="G195" s="109"/>
      <c r="H195" s="109"/>
      <c r="I195" s="109"/>
      <c r="J195" s="109"/>
      <c r="K195" s="109"/>
      <c r="L195" s="127"/>
    </row>
    <row r="196" spans="1:12" s="1" customFormat="1" ht="15" x14ac:dyDescent="0.25">
      <c r="A196" s="109"/>
      <c r="B196" s="109"/>
      <c r="C196" s="109"/>
      <c r="D196" s="109"/>
      <c r="E196" s="109"/>
      <c r="F196" s="109"/>
      <c r="G196" s="109"/>
      <c r="H196" s="109"/>
      <c r="I196" s="109"/>
      <c r="J196" s="109"/>
      <c r="K196" s="109"/>
      <c r="L196" s="127"/>
    </row>
    <row r="197" spans="1:12" s="1" customFormat="1" ht="15" x14ac:dyDescent="0.25">
      <c r="A197" s="109"/>
      <c r="B197" s="109"/>
      <c r="C197" s="109"/>
      <c r="D197" s="109"/>
      <c r="E197" s="109"/>
      <c r="F197" s="109"/>
      <c r="G197" s="109"/>
      <c r="H197" s="109"/>
      <c r="I197" s="109"/>
      <c r="J197" s="109"/>
      <c r="K197" s="109"/>
      <c r="L197" s="127"/>
    </row>
    <row r="198" spans="1:12" s="1" customFormat="1" ht="15" x14ac:dyDescent="0.25">
      <c r="A198" s="109"/>
      <c r="B198" s="109"/>
      <c r="C198" s="109"/>
      <c r="D198" s="109"/>
      <c r="E198" s="109"/>
      <c r="F198" s="109"/>
      <c r="G198" s="109"/>
      <c r="H198" s="109"/>
      <c r="I198" s="109"/>
      <c r="J198" s="109"/>
      <c r="K198" s="109"/>
      <c r="L198" s="127"/>
    </row>
    <row r="199" spans="1:12" s="1" customFormat="1" ht="15" x14ac:dyDescent="0.25">
      <c r="A199" s="109"/>
      <c r="B199" s="109"/>
      <c r="C199" s="109"/>
      <c r="D199" s="109"/>
      <c r="E199" s="109"/>
      <c r="F199" s="109"/>
      <c r="G199" s="109"/>
      <c r="H199" s="109"/>
      <c r="I199" s="109"/>
      <c r="J199" s="109"/>
      <c r="K199" s="109"/>
      <c r="L199" s="127"/>
    </row>
    <row r="200" spans="1:12" s="1" customFormat="1" ht="15" x14ac:dyDescent="0.25">
      <c r="A200" s="109"/>
      <c r="B200" s="109"/>
      <c r="C200" s="109"/>
      <c r="D200" s="109"/>
      <c r="E200" s="109"/>
      <c r="F200" s="109"/>
      <c r="G200" s="109"/>
      <c r="H200" s="109"/>
      <c r="I200" s="109"/>
      <c r="J200" s="109"/>
      <c r="K200" s="109"/>
      <c r="L200" s="127"/>
    </row>
    <row r="201" spans="1:12" s="1" customFormat="1" ht="14.25" x14ac:dyDescent="0.2">
      <c r="A201" s="15"/>
      <c r="B201" s="15"/>
      <c r="C201" s="15"/>
      <c r="D201" s="15"/>
      <c r="E201" s="15"/>
      <c r="F201" s="15"/>
      <c r="G201" s="15"/>
      <c r="H201" s="15"/>
      <c r="I201" s="15"/>
      <c r="J201" s="15"/>
      <c r="K201" s="15"/>
      <c r="L201" s="127"/>
    </row>
    <row r="202" spans="1:12" s="1" customFormat="1" ht="14.25" x14ac:dyDescent="0.2">
      <c r="A202" s="15"/>
      <c r="B202" s="15"/>
      <c r="C202" s="15"/>
      <c r="D202" s="15"/>
      <c r="E202" s="15"/>
      <c r="F202" s="15"/>
      <c r="G202" s="15"/>
      <c r="H202" s="15"/>
      <c r="I202" s="15"/>
      <c r="J202" s="15"/>
      <c r="K202" s="15"/>
      <c r="L202" s="127"/>
    </row>
    <row r="203" spans="1:12" s="1" customFormat="1" ht="15.75" x14ac:dyDescent="0.25">
      <c r="A203" s="9" t="s">
        <v>223</v>
      </c>
      <c r="B203" s="128" t="str">
        <f>IF(B205="",B205,B205/(B206*B207*B208/100))</f>
        <v/>
      </c>
      <c r="C203" s="15" t="s">
        <v>122</v>
      </c>
      <c r="D203" s="17" t="s">
        <v>137</v>
      </c>
      <c r="E203" s="18"/>
      <c r="F203" s="19"/>
      <c r="G203" s="17"/>
      <c r="H203" s="114"/>
      <c r="I203" s="268"/>
      <c r="J203" s="129"/>
      <c r="K203" s="130"/>
      <c r="L203" s="127"/>
    </row>
    <row r="204" spans="1:12" s="1" customFormat="1" ht="15" x14ac:dyDescent="0.25">
      <c r="A204" s="15" t="s">
        <v>2</v>
      </c>
      <c r="B204" s="15"/>
      <c r="C204" s="15"/>
      <c r="D204" s="17"/>
      <c r="E204" s="18"/>
      <c r="F204" s="19"/>
      <c r="G204" s="17"/>
      <c r="H204" s="17"/>
      <c r="I204" s="17"/>
      <c r="J204" s="15"/>
      <c r="K204" s="15"/>
      <c r="L204" s="127"/>
    </row>
    <row r="205" spans="1:12" s="1" customFormat="1" ht="15.75" x14ac:dyDescent="0.25">
      <c r="A205" s="9" t="s">
        <v>143</v>
      </c>
      <c r="B205" s="29" t="str">
        <f>B111</f>
        <v/>
      </c>
      <c r="C205" s="15" t="s">
        <v>12</v>
      </c>
      <c r="D205" s="332" t="s">
        <v>62</v>
      </c>
      <c r="E205" s="332"/>
      <c r="F205" s="332"/>
      <c r="G205" s="332"/>
      <c r="H205" s="332"/>
      <c r="I205" s="91"/>
      <c r="J205" s="91"/>
      <c r="K205" s="91"/>
      <c r="L205" s="127"/>
    </row>
    <row r="206" spans="1:12" s="1" customFormat="1" ht="16.5" x14ac:dyDescent="0.3">
      <c r="A206" s="23" t="s">
        <v>144</v>
      </c>
      <c r="B206" s="22" t="str">
        <f>B112</f>
        <v/>
      </c>
      <c r="C206" s="15" t="s">
        <v>120</v>
      </c>
      <c r="D206" s="332" t="s">
        <v>138</v>
      </c>
      <c r="E206" s="332"/>
      <c r="F206" s="332"/>
      <c r="G206" s="332"/>
      <c r="H206" s="332"/>
      <c r="I206" s="91"/>
      <c r="J206" s="91"/>
      <c r="K206" s="91"/>
      <c r="L206" s="127"/>
    </row>
    <row r="207" spans="1:12" s="1" customFormat="1" ht="14.25" x14ac:dyDescent="0.2">
      <c r="A207" s="9" t="s">
        <v>139</v>
      </c>
      <c r="B207" s="92">
        <v>0.5</v>
      </c>
      <c r="C207" s="6"/>
      <c r="D207" s="327" t="s">
        <v>208</v>
      </c>
      <c r="E207" s="327"/>
      <c r="F207" s="327"/>
      <c r="G207" s="327"/>
      <c r="H207" s="327"/>
      <c r="I207" s="11"/>
      <c r="J207" s="11"/>
      <c r="K207" s="11"/>
      <c r="L207" s="127"/>
    </row>
    <row r="208" spans="1:12" s="1" customFormat="1" ht="15.75" x14ac:dyDescent="0.3">
      <c r="A208" s="117" t="s">
        <v>207</v>
      </c>
      <c r="B208" s="92">
        <v>24</v>
      </c>
      <c r="C208" s="6" t="s">
        <v>140</v>
      </c>
      <c r="D208" s="326" t="s">
        <v>258</v>
      </c>
      <c r="E208" s="326"/>
      <c r="F208" s="326"/>
      <c r="G208" s="326"/>
      <c r="H208" s="326"/>
      <c r="I208" s="11"/>
      <c r="J208" s="11"/>
      <c r="K208" s="11"/>
      <c r="L208" s="127"/>
    </row>
    <row r="209" spans="1:12" s="1" customFormat="1" ht="14.25" x14ac:dyDescent="0.2">
      <c r="A209" s="117"/>
      <c r="B209" s="92"/>
      <c r="C209" s="6"/>
      <c r="D209" s="326"/>
      <c r="E209" s="326"/>
      <c r="F209" s="326"/>
      <c r="G209" s="326"/>
      <c r="H209" s="326"/>
      <c r="I209" s="261"/>
      <c r="J209" s="261"/>
      <c r="K209" s="261"/>
      <c r="L209" s="127"/>
    </row>
    <row r="210" spans="1:12" s="1" customFormat="1" ht="14.25" customHeight="1" x14ac:dyDescent="0.2">
      <c r="A210" s="325" t="s">
        <v>150</v>
      </c>
      <c r="B210" s="325"/>
      <c r="C210" s="325"/>
      <c r="D210" s="325"/>
      <c r="E210" s="325"/>
      <c r="F210" s="325"/>
      <c r="G210" s="325"/>
      <c r="H210" s="325"/>
      <c r="I210" s="7"/>
      <c r="J210" s="7"/>
      <c r="K210" s="7"/>
      <c r="L210" s="127"/>
    </row>
    <row r="211" spans="1:12" s="1" customFormat="1" ht="15.75" x14ac:dyDescent="0.3">
      <c r="A211" s="131"/>
      <c r="B211" s="132"/>
      <c r="C211" s="109"/>
      <c r="D211" s="133"/>
      <c r="E211" s="109"/>
      <c r="F211" s="109"/>
      <c r="G211" s="109"/>
      <c r="H211" s="109"/>
      <c r="I211" s="109"/>
      <c r="J211" s="109"/>
      <c r="K211" s="109"/>
      <c r="L211" s="127"/>
    </row>
    <row r="212" spans="1:12" s="1" customFormat="1" ht="15" customHeight="1" x14ac:dyDescent="0.3">
      <c r="A212" s="131"/>
      <c r="B212" s="132"/>
      <c r="C212" s="109"/>
      <c r="D212" s="133"/>
      <c r="E212" s="109"/>
      <c r="F212" s="109"/>
      <c r="G212" s="109"/>
      <c r="H212" s="134"/>
      <c r="I212" s="109"/>
      <c r="J212" s="109"/>
      <c r="K212" s="109"/>
      <c r="L212" s="127"/>
    </row>
    <row r="213" spans="1:12" s="1" customFormat="1" ht="15.75" customHeight="1" x14ac:dyDescent="0.2">
      <c r="A213" s="9" t="s">
        <v>152</v>
      </c>
      <c r="B213" s="110" t="str">
        <f>IFERROR(POWER(10,(LOG(B215,10)+1.1315)),"")</f>
        <v/>
      </c>
      <c r="C213" s="6" t="s">
        <v>142</v>
      </c>
      <c r="D213" s="326" t="s">
        <v>151</v>
      </c>
      <c r="E213" s="326"/>
      <c r="F213" s="326"/>
      <c r="G213" s="326"/>
      <c r="H213" s="326"/>
      <c r="I213" s="264"/>
      <c r="J213" s="264"/>
      <c r="K213" s="264"/>
      <c r="L213" s="127"/>
    </row>
    <row r="214" spans="1:12" s="1" customFormat="1" ht="14.25" x14ac:dyDescent="0.2">
      <c r="A214" s="32" t="s">
        <v>2</v>
      </c>
      <c r="B214" s="110"/>
      <c r="C214" s="6"/>
      <c r="D214" s="260"/>
      <c r="E214" s="260"/>
      <c r="F214" s="260"/>
      <c r="G214" s="260"/>
      <c r="H214" s="260"/>
      <c r="I214" s="260"/>
      <c r="J214" s="260"/>
      <c r="K214" s="260"/>
      <c r="L214" s="127"/>
    </row>
    <row r="215" spans="1:12" s="1" customFormat="1" ht="15.75" x14ac:dyDescent="0.25">
      <c r="A215" s="9" t="s">
        <v>224</v>
      </c>
      <c r="B215" s="243" t="str">
        <f>B203</f>
        <v/>
      </c>
      <c r="C215" s="15" t="s">
        <v>122</v>
      </c>
      <c r="D215" s="17" t="s">
        <v>137</v>
      </c>
      <c r="E215" s="18"/>
      <c r="F215" s="19"/>
      <c r="G215" s="261"/>
      <c r="H215" s="261"/>
      <c r="I215" s="261"/>
      <c r="J215" s="261"/>
      <c r="K215" s="261"/>
      <c r="L215" s="127"/>
    </row>
    <row r="216" spans="1:12" s="1" customFormat="1" ht="15" x14ac:dyDescent="0.25">
      <c r="A216" s="9"/>
      <c r="B216" s="243"/>
      <c r="C216" s="15"/>
      <c r="D216" s="17"/>
      <c r="E216" s="18"/>
      <c r="F216" s="19"/>
      <c r="G216" s="261"/>
      <c r="H216" s="261"/>
      <c r="I216" s="261"/>
      <c r="J216" s="261"/>
      <c r="K216" s="261"/>
      <c r="L216" s="127"/>
    </row>
    <row r="217" spans="1:12" s="1" customFormat="1" ht="15" x14ac:dyDescent="0.25">
      <c r="A217" s="9"/>
      <c r="B217" s="243"/>
      <c r="C217" s="15"/>
      <c r="D217" s="17"/>
      <c r="E217" s="18"/>
      <c r="F217" s="19"/>
      <c r="G217" s="261"/>
      <c r="H217" s="261"/>
      <c r="I217" s="261"/>
      <c r="J217" s="261"/>
      <c r="K217" s="261"/>
      <c r="L217" s="127"/>
    </row>
    <row r="218" spans="1:12" s="1" customFormat="1" ht="15" x14ac:dyDescent="0.25">
      <c r="A218" s="9"/>
      <c r="B218" s="243"/>
      <c r="C218" s="15"/>
      <c r="D218" s="17"/>
      <c r="E218" s="18"/>
      <c r="F218" s="19"/>
      <c r="G218" s="261"/>
      <c r="H218" s="261"/>
      <c r="I218" s="261"/>
      <c r="J218" s="261"/>
      <c r="K218" s="261"/>
      <c r="L218" s="127"/>
    </row>
    <row r="219" spans="1:12" s="1" customFormat="1" ht="15" customHeight="1" x14ac:dyDescent="0.2">
      <c r="A219" s="325" t="s">
        <v>153</v>
      </c>
      <c r="B219" s="325"/>
      <c r="C219" s="325"/>
      <c r="D219" s="325"/>
      <c r="E219" s="325"/>
      <c r="F219" s="325"/>
      <c r="G219" s="325"/>
      <c r="H219" s="325"/>
      <c r="I219" s="7"/>
      <c r="J219" s="7"/>
      <c r="K219" s="7"/>
      <c r="L219" s="127"/>
    </row>
    <row r="220" spans="1:12" s="1" customFormat="1" ht="15.75" x14ac:dyDescent="0.3">
      <c r="A220" s="131"/>
      <c r="B220" s="132"/>
      <c r="C220" s="109"/>
      <c r="D220" s="133"/>
      <c r="E220" s="109"/>
      <c r="F220" s="109"/>
      <c r="G220" s="109"/>
      <c r="H220" s="109"/>
      <c r="I220" s="109"/>
      <c r="J220" s="109"/>
      <c r="K220" s="109"/>
      <c r="L220" s="127"/>
    </row>
    <row r="221" spans="1:12" s="1" customFormat="1" ht="15.75" x14ac:dyDescent="0.3">
      <c r="A221" s="131"/>
      <c r="B221" s="132"/>
      <c r="C221" s="109"/>
      <c r="D221" s="133"/>
      <c r="E221" s="109"/>
      <c r="F221" s="109"/>
      <c r="G221" s="109"/>
      <c r="H221" s="134"/>
      <c r="I221" s="109"/>
      <c r="J221" s="109"/>
      <c r="K221" s="109"/>
      <c r="L221" s="127"/>
    </row>
    <row r="222" spans="1:12" s="1" customFormat="1" ht="15.75" customHeight="1" x14ac:dyDescent="0.2">
      <c r="A222" s="9" t="s">
        <v>155</v>
      </c>
      <c r="B222" s="112" t="str">
        <f>IFERROR(POWER(10,(LOG(B224,10)-1.3488)),"")</f>
        <v/>
      </c>
      <c r="C222" s="6" t="s">
        <v>142</v>
      </c>
      <c r="D222" s="326" t="s">
        <v>154</v>
      </c>
      <c r="E222" s="326"/>
      <c r="F222" s="326"/>
      <c r="G222" s="326"/>
      <c r="H222" s="326"/>
      <c r="I222" s="264"/>
      <c r="J222" s="264"/>
      <c r="K222" s="264"/>
      <c r="L222" s="127"/>
    </row>
    <row r="223" spans="1:12" s="1" customFormat="1" ht="14.25" x14ac:dyDescent="0.2">
      <c r="A223" s="32" t="s">
        <v>2</v>
      </c>
      <c r="B223" s="110"/>
      <c r="C223" s="6"/>
      <c r="D223" s="260"/>
      <c r="E223" s="260"/>
      <c r="F223" s="260"/>
      <c r="G223" s="260"/>
      <c r="H223" s="260"/>
      <c r="I223" s="260"/>
      <c r="J223" s="260"/>
      <c r="K223" s="260"/>
      <c r="L223" s="127"/>
    </row>
    <row r="224" spans="1:12" s="1" customFormat="1" ht="15.75" x14ac:dyDescent="0.25">
      <c r="A224" s="9" t="s">
        <v>225</v>
      </c>
      <c r="B224" s="243" t="str">
        <f>B203</f>
        <v/>
      </c>
      <c r="C224" s="15" t="s">
        <v>122</v>
      </c>
      <c r="D224" s="17" t="s">
        <v>137</v>
      </c>
      <c r="E224" s="18"/>
      <c r="F224" s="19"/>
      <c r="G224" s="261"/>
      <c r="H224" s="261"/>
      <c r="I224" s="261"/>
      <c r="J224" s="261"/>
      <c r="K224" s="261"/>
      <c r="L224" s="127"/>
    </row>
    <row r="225" spans="1:13" s="1" customFormat="1" ht="15" x14ac:dyDescent="0.25">
      <c r="A225" s="9"/>
      <c r="B225" s="118"/>
      <c r="C225" s="15"/>
      <c r="D225" s="17"/>
      <c r="E225" s="18"/>
      <c r="F225" s="19"/>
      <c r="G225" s="261"/>
      <c r="H225" s="261"/>
      <c r="I225" s="261"/>
      <c r="J225" s="261"/>
      <c r="K225" s="261"/>
      <c r="L225" s="127"/>
    </row>
    <row r="226" spans="1:13" s="1" customFormat="1" ht="14.25" customHeight="1" x14ac:dyDescent="0.2">
      <c r="A226" s="15" t="s">
        <v>175</v>
      </c>
      <c r="B226" s="15"/>
      <c r="C226" s="15"/>
      <c r="D226" s="25"/>
      <c r="E226" s="7"/>
      <c r="F226" s="264"/>
      <c r="G226" s="264"/>
      <c r="H226" s="264"/>
      <c r="I226" s="264"/>
      <c r="J226" s="264"/>
      <c r="K226" s="264"/>
      <c r="L226" s="127"/>
    </row>
    <row r="227" spans="1:13" s="1" customFormat="1" ht="14.25" customHeight="1" x14ac:dyDescent="0.2">
      <c r="A227" s="9" t="s">
        <v>174</v>
      </c>
      <c r="B227" s="135" t="str">
        <f>IF(ISNUMBER(Interfaccia!H43),Interfaccia!H43,IF(ISNUMBER(Interfaccia!H49),Interfaccia!H49,""))</f>
        <v/>
      </c>
      <c r="C227" s="7" t="s">
        <v>142</v>
      </c>
      <c r="D227" s="25"/>
      <c r="E227" s="7"/>
      <c r="F227" s="264"/>
      <c r="G227" s="264"/>
      <c r="H227" s="264"/>
      <c r="I227" s="264"/>
      <c r="J227" s="264"/>
      <c r="K227" s="264"/>
      <c r="L227" s="127"/>
    </row>
    <row r="228" spans="1:13" s="1" customFormat="1" ht="14.25" x14ac:dyDescent="0.2">
      <c r="A228" s="262" t="s">
        <v>156</v>
      </c>
      <c r="B228" s="15"/>
      <c r="C228" s="15"/>
      <c r="D228" s="136"/>
      <c r="E228" s="84"/>
      <c r="F228" s="84"/>
      <c r="G228" s="264"/>
      <c r="H228" s="264"/>
      <c r="I228" s="264"/>
      <c r="J228" s="264"/>
      <c r="K228" s="264"/>
      <c r="L228" s="127"/>
    </row>
    <row r="229" spans="1:13" s="1" customFormat="1" ht="14.25" x14ac:dyDescent="0.2">
      <c r="A229" s="262"/>
      <c r="B229" s="137" t="str">
        <f>IF(B227="","",IF(AND(B227&gt;B222,B227&gt;B213),"Diluizione ALTA",IF(AND(B227&gt;B222,B227&lt;B213),"Diluizione MEDIA","Diluizione BASSA")))</f>
        <v/>
      </c>
      <c r="C229" s="15"/>
      <c r="D229" s="136"/>
      <c r="E229" s="84"/>
      <c r="F229" s="84"/>
      <c r="G229" s="264"/>
      <c r="H229" s="264"/>
      <c r="I229" s="264"/>
      <c r="J229" s="264"/>
      <c r="K229" s="264"/>
      <c r="L229" s="127"/>
    </row>
    <row r="230" spans="1:13" s="120" customFormat="1" ht="13.5" customHeight="1" x14ac:dyDescent="0.3">
      <c r="A230" s="138" t="s">
        <v>136</v>
      </c>
      <c r="B230" s="139"/>
      <c r="C230" s="139"/>
      <c r="D230" s="139"/>
      <c r="E230" s="140"/>
      <c r="F230" s="141"/>
      <c r="G230" s="139"/>
      <c r="H230" s="139"/>
      <c r="I230" s="139"/>
      <c r="J230" s="139"/>
      <c r="K230" s="139"/>
      <c r="L230" s="142"/>
      <c r="M230" s="142"/>
    </row>
    <row r="231" spans="1:13" ht="13.5" customHeight="1" x14ac:dyDescent="0.3">
      <c r="A231" s="328" t="s">
        <v>146</v>
      </c>
      <c r="B231" s="328"/>
      <c r="C231" s="328"/>
      <c r="D231" s="328"/>
      <c r="E231" s="328"/>
      <c r="F231" s="328"/>
      <c r="G231" s="328"/>
      <c r="H231" s="328"/>
      <c r="I231" s="7"/>
      <c r="J231" s="7"/>
      <c r="K231" s="7"/>
      <c r="L231" s="143"/>
      <c r="M231" s="143"/>
    </row>
    <row r="232" spans="1:13" ht="13.5" customHeight="1" x14ac:dyDescent="0.3">
      <c r="A232" s="328"/>
      <c r="B232" s="328"/>
      <c r="C232" s="328"/>
      <c r="D232" s="328"/>
      <c r="E232" s="328"/>
      <c r="F232" s="328"/>
      <c r="G232" s="328"/>
      <c r="H232" s="328"/>
      <c r="I232" s="7"/>
      <c r="J232" s="7"/>
      <c r="K232" s="7"/>
      <c r="L232" s="143"/>
      <c r="M232" s="143"/>
    </row>
    <row r="233" spans="1:13" ht="13.5" customHeight="1" x14ac:dyDescent="0.3">
      <c r="A233" s="328"/>
      <c r="B233" s="328"/>
      <c r="C233" s="328"/>
      <c r="D233" s="328"/>
      <c r="E233" s="328"/>
      <c r="F233" s="328"/>
      <c r="G233" s="328"/>
      <c r="H233" s="328"/>
      <c r="I233" s="7"/>
      <c r="J233" s="7"/>
      <c r="K233" s="7"/>
      <c r="L233" s="143"/>
      <c r="M233" s="143"/>
    </row>
    <row r="234" spans="1:13" ht="13.5" customHeight="1" x14ac:dyDescent="0.3">
      <c r="A234" s="328"/>
      <c r="B234" s="328"/>
      <c r="C234" s="328"/>
      <c r="D234" s="328"/>
      <c r="E234" s="328"/>
      <c r="F234" s="328"/>
      <c r="G234" s="328"/>
      <c r="H234" s="328"/>
      <c r="I234" s="258"/>
      <c r="J234" s="258"/>
      <c r="K234" s="258"/>
      <c r="L234" s="143"/>
      <c r="M234" s="143"/>
    </row>
    <row r="235" spans="1:13" ht="13.5" customHeight="1" x14ac:dyDescent="0.3">
      <c r="A235" s="143"/>
      <c r="B235" s="143"/>
      <c r="C235" s="143"/>
      <c r="D235" s="143"/>
      <c r="E235" s="144"/>
      <c r="F235" s="145"/>
      <c r="G235" s="143"/>
      <c r="H235" s="143"/>
      <c r="I235" s="143"/>
      <c r="J235" s="143"/>
      <c r="K235" s="143"/>
      <c r="L235" s="143"/>
      <c r="M235" s="143"/>
    </row>
    <row r="236" spans="1:13" ht="13.5" customHeight="1" x14ac:dyDescent="0.3">
      <c r="A236" s="143"/>
      <c r="B236" s="143"/>
      <c r="C236" s="143"/>
      <c r="D236" s="143"/>
      <c r="E236" s="144"/>
      <c r="F236" s="145"/>
      <c r="G236" s="143"/>
      <c r="H236" s="143"/>
      <c r="I236" s="143"/>
      <c r="J236" s="143"/>
      <c r="K236" s="143"/>
      <c r="L236" s="143"/>
      <c r="M236" s="143"/>
    </row>
    <row r="237" spans="1:13" ht="13.5" customHeight="1" x14ac:dyDescent="0.3">
      <c r="A237" s="143"/>
      <c r="B237" s="143"/>
      <c r="C237" s="143"/>
      <c r="D237" s="143"/>
      <c r="E237" s="144"/>
      <c r="F237" s="145"/>
      <c r="G237" s="143"/>
      <c r="H237" s="143"/>
      <c r="I237" s="143"/>
      <c r="J237" s="143"/>
      <c r="K237" s="143"/>
      <c r="L237" s="143"/>
      <c r="M237" s="143"/>
    </row>
    <row r="238" spans="1:13" ht="13.5" customHeight="1" x14ac:dyDescent="0.3">
      <c r="A238" s="143"/>
      <c r="B238" s="143"/>
      <c r="C238" s="143"/>
      <c r="D238" s="143"/>
      <c r="E238" s="144"/>
      <c r="F238" s="145"/>
      <c r="G238" s="143"/>
      <c r="H238" s="143"/>
      <c r="I238" s="143"/>
      <c r="J238" s="143"/>
      <c r="K238" s="143"/>
      <c r="L238" s="143"/>
      <c r="M238" s="143"/>
    </row>
    <row r="239" spans="1:13" ht="13.5" customHeight="1" x14ac:dyDescent="0.3">
      <c r="A239" s="143"/>
      <c r="B239" s="143"/>
      <c r="C239" s="143"/>
      <c r="D239" s="143"/>
      <c r="E239" s="144"/>
      <c r="F239" s="145"/>
      <c r="G239" s="143"/>
      <c r="H239" s="143"/>
      <c r="I239" s="143"/>
      <c r="J239" s="143"/>
      <c r="K239" s="143"/>
      <c r="L239" s="143"/>
      <c r="M239" s="143"/>
    </row>
    <row r="240" spans="1:13" ht="13.5" customHeight="1" x14ac:dyDescent="0.3">
      <c r="A240" s="143"/>
      <c r="B240" s="143"/>
      <c r="C240" s="143"/>
      <c r="D240" s="143"/>
      <c r="E240" s="144"/>
      <c r="F240" s="145"/>
      <c r="G240" s="143"/>
      <c r="H240" s="143"/>
      <c r="I240" s="143"/>
      <c r="J240" s="143"/>
      <c r="K240" s="143"/>
      <c r="L240" s="143"/>
      <c r="M240" s="143"/>
    </row>
    <row r="241" spans="1:13" ht="13.5" customHeight="1" x14ac:dyDescent="0.3">
      <c r="A241" s="143"/>
      <c r="B241" s="143"/>
      <c r="C241" s="143"/>
      <c r="D241" s="143"/>
      <c r="E241" s="144"/>
      <c r="F241" s="145"/>
      <c r="G241" s="143"/>
      <c r="H241" s="143"/>
      <c r="I241" s="143"/>
      <c r="J241" s="143"/>
      <c r="K241" s="143"/>
      <c r="L241" s="143"/>
      <c r="M241" s="143"/>
    </row>
    <row r="242" spans="1:13" ht="13.5" customHeight="1" x14ac:dyDescent="0.3">
      <c r="A242" s="143"/>
      <c r="B242" s="143"/>
      <c r="C242" s="143"/>
      <c r="D242" s="143"/>
      <c r="E242" s="144"/>
      <c r="F242" s="145"/>
      <c r="G242" s="143"/>
      <c r="H242" s="143"/>
      <c r="I242" s="143"/>
      <c r="J242" s="143"/>
      <c r="K242" s="143"/>
      <c r="L242" s="143"/>
      <c r="M242" s="143"/>
    </row>
    <row r="243" spans="1:13" ht="13.5" customHeight="1" x14ac:dyDescent="0.3">
      <c r="A243" s="143"/>
      <c r="B243" s="143"/>
      <c r="C243" s="143"/>
      <c r="D243" s="143"/>
      <c r="E243" s="144"/>
      <c r="F243" s="145"/>
      <c r="G243" s="143"/>
      <c r="H243" s="143"/>
      <c r="I243" s="143"/>
      <c r="J243" s="143"/>
      <c r="K243" s="143"/>
      <c r="L243" s="143"/>
      <c r="M243" s="143"/>
    </row>
    <row r="244" spans="1:13" ht="13.5" customHeight="1" x14ac:dyDescent="0.3">
      <c r="A244" s="143"/>
      <c r="B244" s="143"/>
      <c r="C244" s="143"/>
      <c r="D244" s="143"/>
      <c r="E244" s="144"/>
      <c r="F244" s="145"/>
      <c r="G244" s="143"/>
      <c r="H244" s="143"/>
      <c r="I244" s="143"/>
      <c r="J244" s="143"/>
      <c r="K244" s="143"/>
      <c r="L244" s="143"/>
      <c r="M244" s="143"/>
    </row>
    <row r="245" spans="1:13" ht="13.5" customHeight="1" x14ac:dyDescent="0.3">
      <c r="A245" s="143"/>
      <c r="B245" s="143"/>
      <c r="C245" s="143"/>
      <c r="D245" s="143"/>
      <c r="E245" s="144"/>
      <c r="F245" s="145"/>
      <c r="G245" s="143"/>
      <c r="H245" s="143"/>
      <c r="I245" s="143"/>
      <c r="J245" s="143"/>
      <c r="K245" s="143"/>
      <c r="L245" s="143"/>
      <c r="M245" s="143"/>
    </row>
    <row r="246" spans="1:13" ht="13.5" customHeight="1" x14ac:dyDescent="0.3">
      <c r="A246" s="143"/>
      <c r="B246" s="143"/>
      <c r="C246" s="143"/>
      <c r="D246" s="143"/>
      <c r="E246" s="144"/>
      <c r="F246" s="145"/>
      <c r="G246" s="143"/>
      <c r="H246" s="143"/>
      <c r="I246" s="143"/>
      <c r="J246" s="143"/>
      <c r="K246" s="143"/>
      <c r="L246" s="143"/>
      <c r="M246" s="143"/>
    </row>
    <row r="247" spans="1:13" ht="13.5" customHeight="1" x14ac:dyDescent="0.3">
      <c r="A247" s="143"/>
      <c r="B247" s="143"/>
      <c r="C247" s="143"/>
      <c r="D247" s="143"/>
      <c r="E247" s="144"/>
      <c r="F247" s="145"/>
      <c r="G247" s="143"/>
      <c r="H247" s="143"/>
      <c r="I247" s="143"/>
      <c r="J247" s="143"/>
      <c r="K247" s="143"/>
      <c r="L247" s="143"/>
      <c r="M247" s="143"/>
    </row>
    <row r="248" spans="1:13" ht="13.5" customHeight="1" x14ac:dyDescent="0.3">
      <c r="A248" s="143"/>
      <c r="B248" s="143"/>
      <c r="C248" s="143"/>
      <c r="D248" s="143"/>
      <c r="E248" s="144"/>
      <c r="F248" s="145"/>
      <c r="G248" s="143"/>
      <c r="H248" s="143"/>
      <c r="I248" s="143"/>
      <c r="J248" s="143"/>
      <c r="K248" s="143"/>
      <c r="L248" s="143"/>
      <c r="M248" s="143"/>
    </row>
    <row r="249" spans="1:13" ht="13.5" customHeight="1" x14ac:dyDescent="0.3">
      <c r="A249" s="143"/>
      <c r="B249" s="143"/>
      <c r="C249" s="143"/>
      <c r="D249" s="143"/>
      <c r="E249" s="144"/>
      <c r="F249" s="145"/>
      <c r="G249" s="143"/>
      <c r="H249" s="143"/>
      <c r="I249" s="143"/>
      <c r="J249" s="143"/>
      <c r="K249" s="143"/>
      <c r="L249" s="143"/>
      <c r="M249" s="143"/>
    </row>
    <row r="250" spans="1:13" ht="13.5" customHeight="1" x14ac:dyDescent="0.3">
      <c r="A250" s="143"/>
      <c r="B250" s="143"/>
      <c r="C250" s="143"/>
      <c r="D250" s="143"/>
      <c r="E250" s="144"/>
      <c r="F250" s="145"/>
      <c r="G250" s="143"/>
      <c r="H250" s="143"/>
      <c r="I250" s="143"/>
      <c r="J250" s="143"/>
      <c r="K250" s="143"/>
      <c r="L250" s="143"/>
      <c r="M250" s="143"/>
    </row>
    <row r="251" spans="1:13" ht="13.5" customHeight="1" x14ac:dyDescent="0.3">
      <c r="A251" s="143"/>
      <c r="B251" s="143"/>
      <c r="C251" s="143"/>
      <c r="D251" s="143"/>
      <c r="E251" s="144"/>
      <c r="F251" s="145"/>
      <c r="G251" s="143"/>
      <c r="H251" s="143"/>
      <c r="I251" s="143"/>
      <c r="J251" s="143"/>
      <c r="K251" s="143"/>
      <c r="L251" s="143"/>
      <c r="M251" s="143"/>
    </row>
    <row r="252" spans="1:13" ht="13.5" customHeight="1" x14ac:dyDescent="0.3">
      <c r="A252" s="143"/>
      <c r="B252" s="143"/>
      <c r="C252" s="143"/>
      <c r="D252" s="143"/>
      <c r="E252" s="144"/>
      <c r="F252" s="145"/>
      <c r="G252" s="143"/>
      <c r="H252" s="143"/>
      <c r="I252" s="143"/>
      <c r="J252" s="143"/>
      <c r="K252" s="143"/>
      <c r="L252" s="143"/>
      <c r="M252" s="143"/>
    </row>
    <row r="253" spans="1:13" ht="13.5" customHeight="1" x14ac:dyDescent="0.3">
      <c r="A253" s="143"/>
      <c r="B253" s="143"/>
      <c r="C253" s="143"/>
      <c r="D253" s="143"/>
      <c r="E253" s="144"/>
      <c r="F253" s="145"/>
      <c r="G253" s="143"/>
      <c r="H253" s="143"/>
      <c r="I253" s="143"/>
      <c r="J253" s="143"/>
      <c r="K253" s="143"/>
      <c r="L253" s="143"/>
      <c r="M253" s="143"/>
    </row>
    <row r="254" spans="1:13" ht="13.5" customHeight="1" x14ac:dyDescent="0.3">
      <c r="A254" s="143"/>
      <c r="B254" s="143"/>
      <c r="C254" s="143"/>
      <c r="D254" s="143"/>
      <c r="E254" s="144"/>
      <c r="F254" s="145"/>
      <c r="G254" s="143"/>
      <c r="H254" s="143"/>
      <c r="I254" s="143"/>
      <c r="J254" s="143"/>
      <c r="K254" s="143"/>
      <c r="L254" s="143"/>
      <c r="M254" s="143"/>
    </row>
    <row r="255" spans="1:13" ht="13.5" customHeight="1" x14ac:dyDescent="0.3">
      <c r="A255" s="143"/>
      <c r="B255" s="143"/>
      <c r="C255" s="143"/>
      <c r="D255" s="143"/>
      <c r="E255" s="144"/>
      <c r="F255" s="145"/>
      <c r="G255" s="143"/>
      <c r="H255" s="143"/>
      <c r="I255" s="143"/>
      <c r="J255" s="143"/>
      <c r="K255" s="143"/>
      <c r="L255" s="143"/>
      <c r="M255" s="143"/>
    </row>
    <row r="256" spans="1:13" ht="13.5" customHeight="1" x14ac:dyDescent="0.3">
      <c r="A256" s="143"/>
      <c r="B256" s="143"/>
      <c r="C256" s="143"/>
      <c r="D256" s="143"/>
      <c r="E256" s="144"/>
      <c r="F256" s="145"/>
      <c r="G256" s="143"/>
      <c r="H256" s="143"/>
      <c r="I256" s="143"/>
      <c r="J256" s="143"/>
      <c r="K256" s="143"/>
      <c r="L256" s="143"/>
      <c r="M256" s="143"/>
    </row>
    <row r="257" spans="1:13" ht="13.5" customHeight="1" x14ac:dyDescent="0.3">
      <c r="A257" s="143"/>
      <c r="B257" s="143"/>
      <c r="C257" s="143"/>
      <c r="D257" s="143"/>
      <c r="E257" s="144"/>
      <c r="F257" s="145"/>
      <c r="G257" s="143"/>
      <c r="H257" s="143"/>
      <c r="I257" s="143"/>
      <c r="J257" s="143"/>
      <c r="K257" s="143"/>
      <c r="L257" s="143"/>
      <c r="M257" s="143"/>
    </row>
    <row r="258" spans="1:13" ht="13.5" customHeight="1" x14ac:dyDescent="0.3">
      <c r="A258" s="325" t="s">
        <v>145</v>
      </c>
      <c r="B258" s="325"/>
      <c r="C258" s="325"/>
      <c r="D258" s="325"/>
      <c r="E258" s="325"/>
      <c r="F258" s="325"/>
      <c r="G258" s="325"/>
      <c r="H258" s="325"/>
      <c r="I258" s="7"/>
      <c r="J258" s="7"/>
      <c r="K258" s="7"/>
      <c r="L258" s="143"/>
      <c r="M258" s="143"/>
    </row>
    <row r="259" spans="1:13" ht="13.5" customHeight="1" x14ac:dyDescent="0.3">
      <c r="A259" s="9"/>
      <c r="B259" s="31"/>
      <c r="C259" s="15"/>
      <c r="D259" s="17"/>
      <c r="E259" s="15"/>
      <c r="F259" s="15"/>
      <c r="G259" s="15"/>
      <c r="H259" s="15"/>
      <c r="I259" s="15"/>
      <c r="J259" s="15"/>
      <c r="K259" s="15"/>
      <c r="L259" s="143"/>
      <c r="M259" s="143"/>
    </row>
    <row r="260" spans="1:13" ht="13.5" customHeight="1" x14ac:dyDescent="0.3">
      <c r="A260" s="9"/>
      <c r="B260" s="31"/>
      <c r="C260" s="15"/>
      <c r="D260" s="17"/>
      <c r="E260" s="15"/>
      <c r="F260" s="15"/>
      <c r="G260" s="15"/>
      <c r="H260" s="146"/>
      <c r="I260" s="15"/>
      <c r="J260" s="15"/>
      <c r="K260" s="15"/>
      <c r="L260" s="143"/>
      <c r="M260" s="143"/>
    </row>
    <row r="261" spans="1:13" ht="13.5" customHeight="1" x14ac:dyDescent="0.3">
      <c r="A261" s="9" t="s">
        <v>147</v>
      </c>
      <c r="B261" s="116" t="str">
        <f>IFERROR(IF(POWER(10,(0.53*(LOG(B263,10))+0.3273))&lt;0.3,0.3,POWER(10,(0.53*(LOG(B263,10))+0.3273))),"")</f>
        <v/>
      </c>
      <c r="C261" s="15" t="s">
        <v>135</v>
      </c>
      <c r="D261" s="17" t="s">
        <v>254</v>
      </c>
      <c r="E261" s="15"/>
      <c r="F261" s="15"/>
      <c r="G261" s="15"/>
      <c r="H261" s="146"/>
      <c r="I261" s="15"/>
      <c r="J261" s="129"/>
      <c r="K261" s="130"/>
      <c r="L261" s="147"/>
      <c r="M261" s="143"/>
    </row>
    <row r="262" spans="1:13" ht="13.5" customHeight="1" x14ac:dyDescent="0.3">
      <c r="A262" s="32" t="s">
        <v>2</v>
      </c>
      <c r="B262" s="22"/>
      <c r="C262" s="6"/>
      <c r="D262" s="261"/>
      <c r="E262" s="261"/>
      <c r="F262" s="261"/>
      <c r="G262" s="261"/>
      <c r="H262" s="261"/>
      <c r="I262" s="261"/>
      <c r="J262" s="261"/>
      <c r="K262" s="261"/>
      <c r="L262" s="143"/>
      <c r="M262" s="143"/>
    </row>
    <row r="263" spans="1:13" ht="13.5" customHeight="1" x14ac:dyDescent="0.3">
      <c r="A263" s="9" t="s">
        <v>225</v>
      </c>
      <c r="B263" s="118" t="str">
        <f>B203</f>
        <v/>
      </c>
      <c r="C263" s="15" t="s">
        <v>122</v>
      </c>
      <c r="D263" s="17" t="s">
        <v>137</v>
      </c>
      <c r="E263" s="18"/>
      <c r="F263" s="19"/>
      <c r="G263" s="261"/>
      <c r="H263" s="261"/>
      <c r="I263" s="261"/>
      <c r="J263" s="261"/>
      <c r="K263" s="261"/>
      <c r="L263" s="143"/>
      <c r="M263" s="143"/>
    </row>
    <row r="264" spans="1:13" ht="13.5" customHeight="1" x14ac:dyDescent="0.3">
      <c r="A264" s="15"/>
      <c r="B264" s="15"/>
      <c r="C264" s="15"/>
      <c r="D264" s="264"/>
      <c r="E264" s="264"/>
      <c r="F264" s="264"/>
      <c r="G264" s="264"/>
      <c r="H264" s="264"/>
      <c r="I264" s="264"/>
      <c r="J264" s="264"/>
      <c r="K264" s="264"/>
      <c r="L264" s="143"/>
      <c r="M264" s="143"/>
    </row>
    <row r="265" spans="1:13" ht="13.5" customHeight="1" x14ac:dyDescent="0.3">
      <c r="A265" s="325" t="s">
        <v>141</v>
      </c>
      <c r="B265" s="325"/>
      <c r="C265" s="325"/>
      <c r="D265" s="325"/>
      <c r="E265" s="325"/>
      <c r="F265" s="325"/>
      <c r="G265" s="325"/>
      <c r="H265" s="325"/>
      <c r="I265" s="7"/>
      <c r="J265" s="7"/>
      <c r="K265" s="7"/>
      <c r="L265" s="143"/>
      <c r="M265" s="143"/>
    </row>
    <row r="266" spans="1:13" ht="13.5" customHeight="1" x14ac:dyDescent="0.3">
      <c r="A266" s="9"/>
      <c r="B266" s="31"/>
      <c r="C266" s="15"/>
      <c r="D266" s="17"/>
      <c r="E266" s="15"/>
      <c r="F266" s="15"/>
      <c r="G266" s="15"/>
      <c r="H266" s="15"/>
      <c r="I266" s="15"/>
      <c r="J266" s="15"/>
      <c r="K266" s="15"/>
      <c r="L266" s="143"/>
      <c r="M266" s="143"/>
    </row>
    <row r="267" spans="1:13" ht="13.5" customHeight="1" x14ac:dyDescent="0.3">
      <c r="A267" s="9"/>
      <c r="B267" s="31"/>
      <c r="C267" s="15"/>
      <c r="D267" s="17"/>
      <c r="E267" s="15"/>
      <c r="F267" s="15"/>
      <c r="G267" s="15"/>
      <c r="H267" s="146"/>
      <c r="I267" s="15"/>
      <c r="J267" s="15"/>
      <c r="K267" s="15"/>
      <c r="L267" s="143"/>
      <c r="M267" s="143"/>
    </row>
    <row r="268" spans="1:13" ht="13.5" customHeight="1" x14ac:dyDescent="0.3">
      <c r="A268" s="9" t="s">
        <v>148</v>
      </c>
      <c r="B268" s="116" t="str">
        <f>IFERROR(IF(POWER(10,(0.5*(LOG(B270,10))+0.6281))&lt;0.3,0.3,POWER(10,(0.5*(LOG(B270,10))+0.6281))),"")</f>
        <v/>
      </c>
      <c r="C268" s="15" t="s">
        <v>135</v>
      </c>
      <c r="D268" s="337" t="s">
        <v>253</v>
      </c>
      <c r="E268" s="337"/>
      <c r="F268" s="337"/>
      <c r="G268" s="337"/>
      <c r="H268" s="337"/>
      <c r="I268" s="30"/>
      <c r="J268" s="129"/>
      <c r="K268" s="130"/>
      <c r="L268" s="147"/>
      <c r="M268" s="143"/>
    </row>
    <row r="269" spans="1:13" ht="13.5" customHeight="1" x14ac:dyDescent="0.3">
      <c r="A269" s="32" t="s">
        <v>2</v>
      </c>
      <c r="B269" s="22"/>
      <c r="C269" s="6"/>
      <c r="D269" s="30"/>
      <c r="E269" s="30"/>
      <c r="F269" s="30"/>
      <c r="G269" s="30"/>
      <c r="H269" s="30"/>
      <c r="I269" s="30"/>
      <c r="J269" s="30"/>
      <c r="K269" s="30"/>
      <c r="L269" s="143"/>
      <c r="M269" s="143"/>
    </row>
    <row r="270" spans="1:13" ht="13.5" customHeight="1" x14ac:dyDescent="0.3">
      <c r="A270" s="9" t="s">
        <v>225</v>
      </c>
      <c r="B270" s="243" t="str">
        <f>B263</f>
        <v/>
      </c>
      <c r="C270" s="15" t="s">
        <v>122</v>
      </c>
      <c r="D270" s="17" t="s">
        <v>137</v>
      </c>
      <c r="E270" s="18"/>
      <c r="F270" s="19"/>
      <c r="G270" s="261"/>
      <c r="H270" s="261"/>
      <c r="I270" s="261"/>
      <c r="J270" s="261"/>
      <c r="K270" s="261"/>
      <c r="L270" s="143"/>
      <c r="M270" s="143"/>
    </row>
    <row r="271" spans="1:13" ht="13.5" customHeight="1" x14ac:dyDescent="0.3">
      <c r="A271" s="9"/>
      <c r="B271" s="243"/>
      <c r="C271" s="15"/>
      <c r="D271" s="17"/>
      <c r="E271" s="18"/>
      <c r="F271" s="19"/>
      <c r="G271" s="261"/>
      <c r="H271" s="261"/>
      <c r="I271" s="261"/>
      <c r="J271" s="261"/>
      <c r="K271" s="261"/>
      <c r="L271" s="143"/>
      <c r="M271" s="143"/>
    </row>
    <row r="272" spans="1:13" ht="13.5" customHeight="1" x14ac:dyDescent="0.3">
      <c r="A272" s="9"/>
      <c r="B272" s="243"/>
      <c r="C272" s="15"/>
      <c r="D272" s="17"/>
      <c r="E272" s="18"/>
      <c r="F272" s="19"/>
      <c r="G272" s="261"/>
      <c r="H272" s="261"/>
      <c r="I272" s="261"/>
      <c r="J272" s="261"/>
      <c r="K272" s="261"/>
      <c r="L272" s="143"/>
      <c r="M272" s="143"/>
    </row>
    <row r="273" spans="1:11" ht="13.5" customHeight="1" x14ac:dyDescent="0.3">
      <c r="A273" s="23"/>
      <c r="B273" s="25"/>
      <c r="C273" s="6"/>
      <c r="D273" s="265"/>
      <c r="E273" s="265"/>
      <c r="F273" s="265"/>
      <c r="G273" s="265"/>
      <c r="H273" s="265"/>
      <c r="I273" s="264"/>
      <c r="J273" s="264"/>
      <c r="K273" s="143"/>
    </row>
    <row r="274" spans="1:11" ht="13.5" customHeight="1" x14ac:dyDescent="0.3">
      <c r="A274" s="320" t="s">
        <v>248</v>
      </c>
      <c r="B274" s="320"/>
      <c r="C274" s="320"/>
      <c r="D274" s="320"/>
      <c r="E274" s="320"/>
      <c r="F274" s="320"/>
      <c r="G274" s="320"/>
      <c r="H274" s="320"/>
      <c r="I274" s="30"/>
      <c r="J274" s="30"/>
      <c r="K274" s="30"/>
    </row>
    <row r="275" spans="1:11" ht="13.5" customHeight="1" x14ac:dyDescent="0.3">
      <c r="A275" s="219"/>
      <c r="B275" s="231"/>
      <c r="C275" s="232"/>
      <c r="D275" s="233"/>
      <c r="E275" s="232"/>
      <c r="F275" s="232"/>
      <c r="G275" s="232"/>
      <c r="H275" s="232"/>
      <c r="I275" s="30"/>
      <c r="J275" s="30"/>
      <c r="K275" s="30"/>
    </row>
    <row r="276" spans="1:11" ht="13.5" customHeight="1" x14ac:dyDescent="0.3">
      <c r="A276" s="219"/>
      <c r="B276" s="231"/>
      <c r="C276" s="232"/>
      <c r="D276" s="233"/>
      <c r="E276" s="232"/>
      <c r="F276" s="232"/>
      <c r="G276" s="232"/>
      <c r="H276" s="234"/>
      <c r="I276" s="30"/>
      <c r="J276" s="30"/>
      <c r="K276" s="30"/>
    </row>
    <row r="277" spans="1:11" ht="13.5" customHeight="1" x14ac:dyDescent="0.3">
      <c r="A277" s="219" t="s">
        <v>256</v>
      </c>
      <c r="B277" s="226" t="e">
        <f>IF((POWER(10,(0.5*(LOG(B279,10))+0.9571))*B280)&lt;1.3,1.3,POWER(10,(0.5*(LOG(B279,10))+0.9571))*B280)</f>
        <v>#VALUE!</v>
      </c>
      <c r="C277" s="220" t="s">
        <v>135</v>
      </c>
      <c r="D277" s="221" t="s">
        <v>255</v>
      </c>
      <c r="E277" s="220"/>
      <c r="F277" s="220"/>
      <c r="G277" s="220"/>
      <c r="H277" s="235"/>
      <c r="I277" s="30"/>
      <c r="J277" s="30"/>
      <c r="K277" s="30"/>
    </row>
    <row r="278" spans="1:11" ht="13.5" customHeight="1" x14ac:dyDescent="0.3">
      <c r="A278" s="259" t="s">
        <v>2</v>
      </c>
      <c r="B278" s="239"/>
      <c r="C278" s="224"/>
      <c r="D278" s="269"/>
      <c r="E278" s="269"/>
      <c r="F278" s="269"/>
      <c r="G278" s="269"/>
      <c r="H278" s="269"/>
      <c r="I278" s="30"/>
      <c r="J278" s="30"/>
      <c r="K278" s="30"/>
    </row>
    <row r="279" spans="1:11" ht="13.5" customHeight="1" x14ac:dyDescent="0.3">
      <c r="A279" s="219" t="s">
        <v>225</v>
      </c>
      <c r="B279" s="244" t="str">
        <f>B270</f>
        <v/>
      </c>
      <c r="C279" s="220" t="s">
        <v>122</v>
      </c>
      <c r="D279" s="221" t="s">
        <v>137</v>
      </c>
      <c r="E279" s="222"/>
      <c r="F279" s="223"/>
      <c r="G279" s="269"/>
      <c r="H279" s="269"/>
      <c r="I279" s="30"/>
      <c r="J279" s="30"/>
      <c r="K279" s="30"/>
    </row>
    <row r="280" spans="1:11" ht="13.5" customHeight="1" x14ac:dyDescent="0.3">
      <c r="A280" s="219" t="s">
        <v>250</v>
      </c>
      <c r="B280" s="240" t="str">
        <f>IF(B281=0.25,1,IF(B281=[1]Dati!F46,2,IF(B281=[1]Dati!F41,3,IF(B281=[1]Dati!F42,4,IF(B281=[1]Dati!A43,5,IF(B281=[1]Dati!A44,6,IF(B281=[1]Dati!F45,7,"0")))))))</f>
        <v>0</v>
      </c>
      <c r="C280" s="224"/>
      <c r="D280" s="236" t="s">
        <v>249</v>
      </c>
      <c r="E280" s="237"/>
      <c r="F280" s="238"/>
      <c r="G280" s="224"/>
      <c r="H280" s="224"/>
      <c r="I280" s="30"/>
      <c r="J280" s="30"/>
      <c r="K280" s="30"/>
    </row>
    <row r="281" spans="1:11" ht="13.5" customHeight="1" x14ac:dyDescent="0.3">
      <c r="A281" s="219" t="s">
        <v>251</v>
      </c>
      <c r="B281" s="239" t="str">
        <f>B227</f>
        <v/>
      </c>
      <c r="C281" s="224" t="s">
        <v>142</v>
      </c>
      <c r="D281" s="321" t="s">
        <v>252</v>
      </c>
      <c r="E281" s="321"/>
      <c r="F281" s="321"/>
      <c r="G281" s="321"/>
      <c r="H281" s="321"/>
      <c r="I281" s="30"/>
      <c r="J281" s="30"/>
      <c r="K281" s="30"/>
    </row>
    <row r="282" spans="1:11" ht="13.5" customHeight="1" x14ac:dyDescent="0.3">
      <c r="A282" s="23"/>
      <c r="B282" s="25"/>
      <c r="C282" s="6"/>
      <c r="D282" s="265"/>
      <c r="E282" s="265"/>
      <c r="F282" s="265"/>
      <c r="G282" s="265"/>
      <c r="H282" s="265"/>
      <c r="I282" s="30"/>
      <c r="J282" s="30"/>
      <c r="K282" s="30"/>
    </row>
    <row r="283" spans="1:11" ht="13.5" customHeight="1" x14ac:dyDescent="0.3">
      <c r="A283" s="23"/>
      <c r="B283" s="25"/>
      <c r="C283" s="6"/>
      <c r="D283" s="265"/>
      <c r="E283" s="265"/>
      <c r="F283" s="265"/>
      <c r="G283" s="265"/>
      <c r="H283" s="265"/>
      <c r="I283" s="30"/>
      <c r="J283" s="30"/>
      <c r="K283" s="30"/>
    </row>
    <row r="284" spans="1:11" ht="13.5" customHeight="1" x14ac:dyDescent="0.3">
      <c r="A284" s="23"/>
      <c r="B284" s="25"/>
      <c r="C284" s="6"/>
      <c r="D284" s="265"/>
      <c r="E284" s="265"/>
      <c r="F284" s="265"/>
      <c r="G284" s="265"/>
      <c r="H284" s="265"/>
      <c r="I284" s="30"/>
      <c r="J284" s="30"/>
      <c r="K284" s="30"/>
    </row>
    <row r="285" spans="1:11" ht="13.5" customHeight="1" x14ac:dyDescent="0.3">
      <c r="A285" s="23"/>
      <c r="B285" s="25"/>
      <c r="C285" s="6"/>
      <c r="D285" s="265"/>
      <c r="E285" s="265"/>
      <c r="F285" s="265"/>
      <c r="G285" s="265"/>
      <c r="H285" s="265"/>
      <c r="I285" s="30"/>
      <c r="J285" s="30"/>
      <c r="K285" s="30"/>
    </row>
    <row r="286" spans="1:11" ht="13.5" customHeight="1" x14ac:dyDescent="0.3">
      <c r="A286" s="23"/>
      <c r="B286" s="25"/>
      <c r="C286" s="6"/>
      <c r="D286" s="265"/>
      <c r="E286" s="265"/>
      <c r="F286" s="265"/>
      <c r="G286" s="265"/>
      <c r="H286" s="265"/>
      <c r="I286" s="30"/>
      <c r="J286" s="30"/>
      <c r="K286" s="30"/>
    </row>
    <row r="287" spans="1:11" ht="13.5" customHeight="1" x14ac:dyDescent="0.3">
      <c r="A287" s="23"/>
      <c r="B287" s="25"/>
      <c r="C287" s="6"/>
      <c r="D287" s="265"/>
      <c r="E287" s="265"/>
      <c r="F287" s="265"/>
      <c r="G287" s="265"/>
      <c r="H287" s="265"/>
      <c r="I287" s="30"/>
      <c r="J287" s="30"/>
      <c r="K287" s="30"/>
    </row>
    <row r="288" spans="1:11" ht="13.5" customHeight="1" x14ac:dyDescent="0.3">
      <c r="A288" s="23"/>
      <c r="B288" s="25"/>
      <c r="C288" s="6"/>
      <c r="D288" s="265"/>
      <c r="E288" s="265"/>
      <c r="F288" s="265"/>
      <c r="G288" s="265"/>
      <c r="H288" s="265"/>
      <c r="I288" s="30"/>
      <c r="J288" s="30"/>
      <c r="K288" s="30"/>
    </row>
    <row r="289" spans="1:11" ht="13.5" customHeight="1" x14ac:dyDescent="0.3">
      <c r="A289" s="23"/>
      <c r="B289" s="25"/>
      <c r="C289" s="6"/>
      <c r="D289" s="265"/>
      <c r="E289" s="265"/>
      <c r="F289" s="265"/>
      <c r="G289" s="265"/>
      <c r="H289" s="265"/>
      <c r="I289" s="30"/>
      <c r="J289" s="30"/>
      <c r="K289" s="30"/>
    </row>
    <row r="290" spans="1:11" ht="13.5" customHeight="1" x14ac:dyDescent="0.3">
      <c r="A290" s="23"/>
      <c r="B290" s="25"/>
      <c r="C290" s="6"/>
      <c r="D290" s="265"/>
      <c r="E290" s="265"/>
      <c r="F290" s="265"/>
      <c r="G290" s="265"/>
      <c r="H290" s="265"/>
      <c r="I290" s="30"/>
      <c r="J290" s="30"/>
      <c r="K290" s="30"/>
    </row>
    <row r="291" spans="1:11" ht="13.5" customHeight="1" x14ac:dyDescent="0.3">
      <c r="A291" s="23"/>
      <c r="B291" s="25"/>
      <c r="C291" s="6"/>
      <c r="D291" s="265"/>
      <c r="E291" s="265"/>
      <c r="F291" s="265"/>
      <c r="G291" s="265"/>
      <c r="H291" s="265"/>
      <c r="I291" s="30"/>
      <c r="J291" s="30"/>
      <c r="K291" s="30"/>
    </row>
    <row r="292" spans="1:11" ht="13.5" customHeight="1" x14ac:dyDescent="0.3">
      <c r="A292" s="23"/>
      <c r="B292" s="25"/>
      <c r="C292" s="6"/>
      <c r="D292" s="265"/>
      <c r="E292" s="265"/>
      <c r="F292" s="265"/>
      <c r="G292" s="265"/>
      <c r="H292" s="265"/>
      <c r="I292" s="30"/>
      <c r="J292" s="30"/>
      <c r="K292" s="30"/>
    </row>
    <row r="293" spans="1:11" ht="13.5" customHeight="1" x14ac:dyDescent="0.3">
      <c r="A293" s="23"/>
      <c r="B293" s="25"/>
      <c r="C293" s="6"/>
      <c r="D293" s="265"/>
      <c r="E293" s="265"/>
      <c r="F293" s="265"/>
      <c r="G293" s="265"/>
      <c r="H293" s="265"/>
      <c r="I293" s="30"/>
      <c r="J293" s="30"/>
      <c r="K293" s="30"/>
    </row>
    <row r="294" spans="1:11" ht="13.5" customHeight="1" x14ac:dyDescent="0.3">
      <c r="A294" s="23"/>
      <c r="B294" s="25"/>
      <c r="C294" s="6"/>
      <c r="D294" s="265"/>
      <c r="E294" s="265"/>
      <c r="F294" s="265"/>
      <c r="G294" s="265"/>
      <c r="H294" s="265"/>
      <c r="I294" s="30"/>
      <c r="J294" s="30"/>
      <c r="K294" s="30"/>
    </row>
    <row r="295" spans="1:11" ht="13.5" customHeight="1" x14ac:dyDescent="0.3">
      <c r="A295" s="23"/>
      <c r="B295" s="25"/>
      <c r="C295" s="6"/>
      <c r="D295" s="265"/>
      <c r="E295" s="265"/>
      <c r="F295" s="265"/>
      <c r="G295" s="265"/>
      <c r="H295" s="265"/>
      <c r="I295" s="30"/>
      <c r="J295" s="30"/>
      <c r="K295" s="30"/>
    </row>
    <row r="296" spans="1:11" ht="13.5" customHeight="1" x14ac:dyDescent="0.3">
      <c r="A296" s="23"/>
      <c r="B296" s="25"/>
      <c r="C296" s="6"/>
      <c r="D296" s="265"/>
      <c r="E296" s="265"/>
      <c r="F296" s="265"/>
      <c r="G296" s="265"/>
      <c r="H296" s="265"/>
      <c r="I296" s="30"/>
      <c r="J296" s="30"/>
      <c r="K296" s="30"/>
    </row>
    <row r="297" spans="1:11" ht="13.5" customHeight="1" x14ac:dyDescent="0.3">
      <c r="A297" s="23"/>
      <c r="B297" s="25"/>
      <c r="C297" s="6"/>
      <c r="D297" s="265"/>
      <c r="E297" s="265"/>
      <c r="F297" s="265"/>
      <c r="G297" s="265"/>
      <c r="H297" s="265"/>
      <c r="I297" s="30"/>
      <c r="J297" s="30"/>
      <c r="K297" s="30"/>
    </row>
    <row r="298" spans="1:11" ht="13.5" customHeight="1" x14ac:dyDescent="0.3">
      <c r="A298" s="23"/>
      <c r="B298" s="25"/>
      <c r="C298" s="6"/>
      <c r="D298" s="265"/>
      <c r="E298" s="265"/>
      <c r="F298" s="265"/>
      <c r="G298" s="265"/>
      <c r="H298" s="265"/>
      <c r="I298" s="30"/>
      <c r="J298" s="30"/>
      <c r="K298" s="30"/>
    </row>
    <row r="299" spans="1:11" ht="13.5" customHeight="1" x14ac:dyDescent="0.3">
      <c r="A299" s="23"/>
      <c r="B299" s="25"/>
      <c r="C299" s="6"/>
      <c r="D299" s="265"/>
      <c r="E299" s="265"/>
      <c r="F299" s="265"/>
      <c r="G299" s="265"/>
      <c r="H299" s="265"/>
      <c r="I299" s="30"/>
      <c r="J299" s="30"/>
      <c r="K299" s="30"/>
    </row>
    <row r="300" spans="1:11" ht="13.5" customHeight="1" x14ac:dyDescent="0.3">
      <c r="A300" s="23"/>
      <c r="B300" s="25"/>
      <c r="C300" s="6"/>
      <c r="D300" s="265"/>
      <c r="E300" s="265"/>
      <c r="F300" s="265"/>
      <c r="G300" s="265"/>
      <c r="H300" s="265"/>
      <c r="I300" s="30"/>
      <c r="J300" s="30"/>
      <c r="K300" s="30"/>
    </row>
    <row r="301" spans="1:11" ht="13.5" customHeight="1" x14ac:dyDescent="0.3">
      <c r="A301" s="23"/>
      <c r="B301" s="25"/>
      <c r="C301" s="6"/>
      <c r="D301" s="265"/>
      <c r="E301" s="265"/>
      <c r="F301" s="265"/>
      <c r="G301" s="265"/>
      <c r="H301" s="265"/>
      <c r="I301" s="30"/>
      <c r="J301" s="30"/>
      <c r="K301" s="30"/>
    </row>
    <row r="302" spans="1:11" ht="13.5" customHeight="1" x14ac:dyDescent="0.3">
      <c r="A302" s="23"/>
      <c r="B302" s="25"/>
      <c r="C302" s="6"/>
      <c r="D302" s="265"/>
      <c r="E302" s="265"/>
      <c r="F302" s="265"/>
      <c r="G302" s="265"/>
      <c r="H302" s="265"/>
      <c r="I302" s="30"/>
      <c r="J302" s="30"/>
      <c r="K302" s="30"/>
    </row>
    <row r="303" spans="1:11" ht="13.5" customHeight="1" x14ac:dyDescent="0.3">
      <c r="A303" s="23"/>
      <c r="B303" s="25"/>
      <c r="C303" s="6"/>
      <c r="D303" s="265"/>
      <c r="E303" s="265"/>
      <c r="F303" s="265"/>
      <c r="G303" s="265"/>
      <c r="H303" s="265"/>
      <c r="I303" s="30"/>
      <c r="J303" s="30"/>
      <c r="K303" s="30"/>
    </row>
    <row r="304" spans="1:11" ht="13.5" customHeight="1" x14ac:dyDescent="0.3">
      <c r="A304" s="23"/>
      <c r="B304" s="25"/>
      <c r="C304" s="6"/>
      <c r="D304" s="265"/>
      <c r="E304" s="265"/>
      <c r="F304" s="265"/>
      <c r="G304" s="265"/>
      <c r="H304" s="265"/>
      <c r="I304" s="30"/>
      <c r="J304" s="30"/>
      <c r="K304" s="30"/>
    </row>
    <row r="305" spans="1:11" ht="13.5" customHeight="1" x14ac:dyDescent="0.3">
      <c r="A305" s="23"/>
      <c r="B305" s="25"/>
      <c r="C305" s="6"/>
      <c r="D305" s="265"/>
      <c r="E305" s="265"/>
      <c r="F305" s="265"/>
      <c r="G305" s="265"/>
      <c r="H305" s="265"/>
      <c r="I305" s="30"/>
      <c r="J305" s="30"/>
      <c r="K305" s="30"/>
    </row>
    <row r="306" spans="1:11" ht="13.5" customHeight="1" x14ac:dyDescent="0.3">
      <c r="A306" s="23"/>
      <c r="B306" s="25"/>
      <c r="C306" s="6"/>
      <c r="D306" s="265"/>
      <c r="E306" s="265"/>
      <c r="F306" s="265"/>
      <c r="G306" s="265"/>
      <c r="H306" s="265"/>
      <c r="I306" s="30"/>
      <c r="J306" s="30"/>
      <c r="K306" s="30"/>
    </row>
    <row r="307" spans="1:11" ht="13.5" customHeight="1" x14ac:dyDescent="0.3">
      <c r="A307" s="23"/>
      <c r="B307" s="25"/>
      <c r="C307" s="6"/>
      <c r="D307" s="265"/>
      <c r="E307" s="265"/>
      <c r="F307" s="265"/>
      <c r="G307" s="265"/>
      <c r="H307" s="265"/>
      <c r="I307" s="30"/>
      <c r="J307" s="30"/>
      <c r="K307" s="30"/>
    </row>
    <row r="308" spans="1:11" ht="13.5" customHeight="1" x14ac:dyDescent="0.3">
      <c r="A308" s="23"/>
      <c r="B308" s="25"/>
      <c r="C308" s="6"/>
      <c r="D308" s="265"/>
      <c r="E308" s="265"/>
      <c r="F308" s="265"/>
      <c r="G308" s="265"/>
      <c r="H308" s="265"/>
      <c r="I308" s="30"/>
      <c r="J308" s="30"/>
      <c r="K308" s="30"/>
    </row>
    <row r="309" spans="1:11" ht="13.5" customHeight="1" x14ac:dyDescent="0.3">
      <c r="A309" s="23"/>
      <c r="B309" s="25"/>
      <c r="C309" s="6"/>
      <c r="D309" s="265"/>
      <c r="E309" s="265"/>
      <c r="F309" s="265"/>
      <c r="G309" s="265"/>
      <c r="H309" s="265"/>
      <c r="I309" s="30"/>
      <c r="J309" s="30"/>
      <c r="K309" s="30"/>
    </row>
    <row r="310" spans="1:11" ht="13.5" customHeight="1" x14ac:dyDescent="0.3">
      <c r="A310" s="23"/>
      <c r="B310" s="25"/>
      <c r="C310" s="6"/>
      <c r="D310" s="265"/>
      <c r="E310" s="265"/>
      <c r="F310" s="265"/>
      <c r="G310" s="265"/>
      <c r="H310" s="265"/>
      <c r="I310" s="30"/>
      <c r="J310" s="30"/>
      <c r="K310" s="30"/>
    </row>
    <row r="311" spans="1:11" ht="13.5" customHeight="1" x14ac:dyDescent="0.3">
      <c r="A311" s="23"/>
      <c r="B311" s="25"/>
      <c r="C311" s="6"/>
      <c r="D311" s="265"/>
      <c r="E311" s="265"/>
      <c r="F311" s="265"/>
      <c r="G311" s="265"/>
      <c r="H311" s="265"/>
      <c r="I311" s="30"/>
      <c r="J311" s="30"/>
      <c r="K311" s="30"/>
    </row>
    <row r="312" spans="1:11" ht="13.5" customHeight="1" x14ac:dyDescent="0.3">
      <c r="A312" s="23"/>
      <c r="B312" s="25"/>
      <c r="C312" s="6"/>
      <c r="D312" s="265"/>
      <c r="E312" s="265"/>
      <c r="F312" s="265"/>
      <c r="G312" s="265"/>
      <c r="H312" s="265"/>
      <c r="I312" s="30"/>
      <c r="J312" s="30"/>
      <c r="K312" s="30"/>
    </row>
    <row r="313" spans="1:11" ht="13.5" customHeight="1" x14ac:dyDescent="0.3">
      <c r="A313" s="23"/>
      <c r="B313" s="25"/>
      <c r="C313" s="6"/>
      <c r="D313" s="265"/>
      <c r="E313" s="265"/>
      <c r="F313" s="265"/>
      <c r="G313" s="265"/>
      <c r="H313" s="265"/>
      <c r="I313" s="30"/>
      <c r="J313" s="30"/>
      <c r="K313" s="30"/>
    </row>
    <row r="314" spans="1:11" ht="13.5" customHeight="1" x14ac:dyDescent="0.3">
      <c r="A314" s="23"/>
      <c r="B314" s="25"/>
      <c r="C314" s="6"/>
      <c r="D314" s="265"/>
      <c r="E314" s="265"/>
      <c r="F314" s="265"/>
      <c r="G314" s="265"/>
      <c r="H314" s="265"/>
      <c r="I314" s="30"/>
      <c r="J314" s="30"/>
      <c r="K314" s="30"/>
    </row>
    <row r="315" spans="1:11" ht="13.5" customHeight="1" x14ac:dyDescent="0.3">
      <c r="A315" s="23"/>
      <c r="B315" s="25"/>
      <c r="C315" s="6"/>
      <c r="D315" s="265"/>
      <c r="E315" s="265"/>
      <c r="F315" s="265"/>
      <c r="G315" s="265"/>
      <c r="H315" s="265"/>
      <c r="I315" s="30"/>
      <c r="J315" s="30"/>
      <c r="K315" s="30"/>
    </row>
    <row r="316" spans="1:11" ht="13.5" customHeight="1" x14ac:dyDescent="0.3">
      <c r="A316" s="23"/>
      <c r="B316" s="25"/>
      <c r="C316" s="6"/>
      <c r="D316" s="265"/>
      <c r="E316" s="265"/>
      <c r="F316" s="265"/>
      <c r="G316" s="265"/>
      <c r="H316" s="265"/>
      <c r="I316" s="30"/>
      <c r="J316" s="30"/>
      <c r="K316" s="30"/>
    </row>
    <row r="317" spans="1:11" ht="13.5" customHeight="1" x14ac:dyDescent="0.3">
      <c r="A317" s="23"/>
      <c r="B317" s="25"/>
      <c r="C317" s="6"/>
      <c r="D317" s="265"/>
      <c r="E317" s="265"/>
      <c r="F317" s="265"/>
      <c r="G317" s="265"/>
      <c r="H317" s="265"/>
      <c r="I317" s="30"/>
      <c r="J317" s="30"/>
      <c r="K317" s="30"/>
    </row>
    <row r="318" spans="1:11" ht="13.5" customHeight="1" x14ac:dyDescent="0.3">
      <c r="A318" s="23"/>
      <c r="B318" s="25"/>
      <c r="C318" s="6"/>
      <c r="D318" s="265"/>
      <c r="E318" s="265"/>
      <c r="F318" s="265"/>
      <c r="G318" s="265"/>
      <c r="H318" s="265"/>
      <c r="I318" s="30"/>
      <c r="J318" s="30"/>
      <c r="K318" s="30"/>
    </row>
    <row r="319" spans="1:11" ht="13.5" customHeight="1" x14ac:dyDescent="0.3">
      <c r="A319" s="23"/>
      <c r="B319" s="25"/>
      <c r="C319" s="6"/>
      <c r="D319" s="265"/>
      <c r="E319" s="265"/>
      <c r="F319" s="265"/>
      <c r="G319" s="265"/>
      <c r="H319" s="265"/>
      <c r="I319" s="30"/>
      <c r="J319" s="30"/>
      <c r="K319" s="30"/>
    </row>
    <row r="320" spans="1:11" ht="13.5" customHeight="1" x14ac:dyDescent="0.3">
      <c r="A320" s="23"/>
      <c r="B320" s="25"/>
      <c r="C320" s="6"/>
      <c r="D320" s="265"/>
      <c r="E320" s="265"/>
      <c r="F320" s="265"/>
      <c r="G320" s="265"/>
      <c r="H320" s="265"/>
      <c r="I320" s="30"/>
      <c r="J320" s="30"/>
      <c r="K320" s="30"/>
    </row>
    <row r="321" spans="1:11" ht="13.5" customHeight="1" x14ac:dyDescent="0.3">
      <c r="A321" s="23"/>
      <c r="B321" s="25"/>
      <c r="C321" s="6"/>
      <c r="D321" s="265"/>
      <c r="E321" s="265"/>
      <c r="F321" s="265"/>
      <c r="G321" s="265"/>
      <c r="H321" s="265"/>
      <c r="I321" s="30"/>
      <c r="J321" s="30"/>
      <c r="K321" s="30"/>
    </row>
    <row r="322" spans="1:11" ht="13.5" customHeight="1" x14ac:dyDescent="0.3">
      <c r="A322" s="23"/>
      <c r="B322" s="25"/>
      <c r="C322" s="6"/>
      <c r="D322" s="265"/>
      <c r="E322" s="265"/>
      <c r="F322" s="265"/>
      <c r="G322" s="265"/>
      <c r="H322" s="265"/>
      <c r="I322" s="30"/>
      <c r="J322" s="30"/>
      <c r="K322" s="30"/>
    </row>
    <row r="323" spans="1:11" ht="13.5" customHeight="1" x14ac:dyDescent="0.3">
      <c r="A323" s="23"/>
      <c r="B323" s="25"/>
      <c r="C323" s="6"/>
      <c r="D323" s="265"/>
      <c r="E323" s="265"/>
      <c r="F323" s="265"/>
      <c r="G323" s="265"/>
      <c r="H323" s="265"/>
      <c r="I323" s="30"/>
      <c r="J323" s="30"/>
      <c r="K323" s="30"/>
    </row>
    <row r="324" spans="1:11" ht="13.5" customHeight="1" x14ac:dyDescent="0.3">
      <c r="A324" s="23"/>
      <c r="B324" s="25"/>
      <c r="C324" s="6"/>
      <c r="D324" s="265"/>
      <c r="E324" s="265"/>
      <c r="F324" s="265"/>
      <c r="G324" s="265"/>
      <c r="H324" s="265"/>
      <c r="I324" s="30"/>
      <c r="J324" s="30"/>
      <c r="K324" s="30"/>
    </row>
    <row r="325" spans="1:11" ht="13.5" customHeight="1" x14ac:dyDescent="0.3">
      <c r="A325" s="23"/>
      <c r="B325" s="25"/>
      <c r="C325" s="6"/>
      <c r="D325" s="265"/>
      <c r="E325" s="265"/>
      <c r="F325" s="265"/>
      <c r="G325" s="265"/>
      <c r="H325" s="265"/>
      <c r="I325" s="30"/>
      <c r="J325" s="30"/>
      <c r="K325" s="30"/>
    </row>
    <row r="326" spans="1:11" ht="13.5" customHeight="1" x14ac:dyDescent="0.3">
      <c r="A326" s="23"/>
      <c r="B326" s="25"/>
      <c r="C326" s="6"/>
      <c r="D326" s="265"/>
      <c r="E326" s="265"/>
      <c r="F326" s="265"/>
      <c r="G326" s="265"/>
      <c r="H326" s="265"/>
      <c r="I326" s="30"/>
      <c r="J326" s="30"/>
      <c r="K326" s="30"/>
    </row>
    <row r="327" spans="1:11" ht="13.5" customHeight="1" x14ac:dyDescent="0.3">
      <c r="A327" s="23"/>
      <c r="B327" s="25"/>
      <c r="C327" s="6"/>
      <c r="D327" s="265"/>
      <c r="E327" s="265"/>
      <c r="F327" s="265"/>
      <c r="G327" s="265"/>
      <c r="H327" s="265"/>
      <c r="I327" s="30"/>
      <c r="J327" s="30"/>
      <c r="K327" s="30"/>
    </row>
    <row r="328" spans="1:11" ht="13.5" customHeight="1" x14ac:dyDescent="0.3">
      <c r="A328" s="23"/>
      <c r="B328" s="25"/>
      <c r="C328" s="6"/>
      <c r="D328" s="265"/>
      <c r="E328" s="265"/>
      <c r="F328" s="265"/>
      <c r="G328" s="265"/>
      <c r="H328" s="265"/>
      <c r="I328" s="30"/>
      <c r="J328" s="30"/>
      <c r="K328" s="30"/>
    </row>
    <row r="329" spans="1:11" ht="13.5" customHeight="1" x14ac:dyDescent="0.3">
      <c r="A329" s="23"/>
      <c r="B329" s="25"/>
      <c r="C329" s="6"/>
      <c r="D329" s="265"/>
      <c r="E329" s="265"/>
      <c r="F329" s="265"/>
      <c r="G329" s="265"/>
      <c r="H329" s="265"/>
      <c r="I329" s="30"/>
      <c r="J329" s="30"/>
      <c r="K329" s="30"/>
    </row>
    <row r="330" spans="1:11" ht="13.5" customHeight="1" x14ac:dyDescent="0.3">
      <c r="A330" s="23"/>
      <c r="B330" s="25"/>
      <c r="C330" s="6"/>
      <c r="D330" s="265"/>
      <c r="E330" s="265"/>
      <c r="F330" s="265"/>
      <c r="G330" s="265"/>
      <c r="H330" s="265"/>
      <c r="I330" s="30"/>
      <c r="J330" s="30"/>
      <c r="K330" s="30"/>
    </row>
    <row r="331" spans="1:11" ht="13.5" customHeight="1" x14ac:dyDescent="0.3">
      <c r="A331" s="23"/>
      <c r="B331" s="25"/>
      <c r="C331" s="6"/>
      <c r="D331" s="265"/>
      <c r="E331" s="265"/>
      <c r="F331" s="265"/>
      <c r="G331" s="265"/>
      <c r="H331" s="265"/>
      <c r="I331" s="30"/>
      <c r="J331" s="30"/>
      <c r="K331" s="30"/>
    </row>
    <row r="332" spans="1:11" ht="13.5" customHeight="1" x14ac:dyDescent="0.3">
      <c r="A332" s="23"/>
      <c r="B332" s="25"/>
      <c r="C332" s="6"/>
      <c r="D332" s="265"/>
      <c r="E332" s="265"/>
      <c r="F332" s="265"/>
      <c r="G332" s="265"/>
      <c r="H332" s="265"/>
      <c r="I332" s="30"/>
      <c r="J332" s="30"/>
      <c r="K332" s="30"/>
    </row>
    <row r="333" spans="1:11" ht="13.5" customHeight="1" x14ac:dyDescent="0.3">
      <c r="A333" s="23"/>
      <c r="B333" s="25"/>
      <c r="C333" s="6"/>
      <c r="D333" s="265"/>
      <c r="E333" s="265"/>
      <c r="F333" s="265"/>
      <c r="G333" s="265"/>
      <c r="H333" s="265"/>
      <c r="I333" s="30"/>
      <c r="J333" s="30"/>
      <c r="K333" s="30"/>
    </row>
    <row r="334" spans="1:11" ht="13.5" customHeight="1" x14ac:dyDescent="0.3">
      <c r="A334" s="23"/>
      <c r="B334" s="25"/>
      <c r="C334" s="6"/>
      <c r="D334" s="265"/>
      <c r="E334" s="265"/>
      <c r="F334" s="265"/>
      <c r="G334" s="265"/>
      <c r="H334" s="265"/>
      <c r="I334" s="30"/>
      <c r="J334" s="30"/>
      <c r="K334" s="30"/>
    </row>
    <row r="335" spans="1:11" ht="13.5" customHeight="1" x14ac:dyDescent="0.3">
      <c r="A335" s="23"/>
      <c r="B335" s="25"/>
      <c r="C335" s="6"/>
      <c r="D335" s="265"/>
      <c r="E335" s="265"/>
      <c r="F335" s="265"/>
      <c r="G335" s="265"/>
      <c r="H335" s="265"/>
      <c r="I335" s="30"/>
      <c r="J335" s="30"/>
      <c r="K335" s="30"/>
    </row>
    <row r="336" spans="1:11" ht="13.5" customHeight="1" x14ac:dyDescent="0.3">
      <c r="A336" s="23"/>
      <c r="B336" s="25"/>
      <c r="C336" s="6"/>
      <c r="D336" s="265"/>
      <c r="E336" s="265"/>
      <c r="F336" s="265"/>
      <c r="G336" s="265"/>
      <c r="H336" s="265"/>
      <c r="I336" s="30"/>
      <c r="J336" s="30"/>
      <c r="K336" s="30"/>
    </row>
    <row r="337" spans="1:11" ht="13.5" customHeight="1" x14ac:dyDescent="0.3">
      <c r="A337" s="23"/>
      <c r="B337" s="25"/>
      <c r="C337" s="6"/>
      <c r="D337" s="265"/>
      <c r="E337" s="265"/>
      <c r="F337" s="265"/>
      <c r="G337" s="265"/>
      <c r="H337" s="265"/>
      <c r="I337" s="30"/>
      <c r="J337" s="30"/>
      <c r="K337" s="30"/>
    </row>
    <row r="338" spans="1:11" ht="13.5" customHeight="1" x14ac:dyDescent="0.3">
      <c r="A338" s="23"/>
      <c r="B338" s="25"/>
      <c r="C338" s="6"/>
      <c r="D338" s="265"/>
      <c r="E338" s="265"/>
      <c r="F338" s="265"/>
      <c r="G338" s="265"/>
      <c r="H338" s="265"/>
      <c r="I338" s="30"/>
      <c r="J338" s="30"/>
      <c r="K338" s="30"/>
    </row>
    <row r="339" spans="1:11" ht="13.5" customHeight="1" x14ac:dyDescent="0.3">
      <c r="A339" s="23"/>
      <c r="B339" s="25"/>
      <c r="C339" s="6"/>
      <c r="D339" s="265"/>
      <c r="E339" s="265"/>
      <c r="F339" s="265"/>
      <c r="G339" s="265"/>
      <c r="H339" s="265"/>
      <c r="I339" s="30"/>
      <c r="J339" s="30"/>
      <c r="K339" s="30"/>
    </row>
    <row r="340" spans="1:11" ht="13.5" customHeight="1" x14ac:dyDescent="0.3">
      <c r="A340" s="23"/>
      <c r="B340" s="25"/>
      <c r="C340" s="6"/>
      <c r="D340" s="265"/>
      <c r="E340" s="265"/>
      <c r="F340" s="265"/>
      <c r="G340" s="265"/>
      <c r="H340" s="265"/>
      <c r="I340" s="30"/>
      <c r="J340" s="30"/>
      <c r="K340" s="30"/>
    </row>
    <row r="341" spans="1:11" ht="13.5" customHeight="1" x14ac:dyDescent="0.3">
      <c r="A341" s="23"/>
      <c r="B341" s="25"/>
      <c r="C341" s="6"/>
      <c r="D341" s="265"/>
      <c r="E341" s="265"/>
      <c r="F341" s="265"/>
      <c r="G341" s="265"/>
      <c r="H341" s="265"/>
      <c r="I341" s="30"/>
      <c r="J341" s="30"/>
      <c r="K341" s="30"/>
    </row>
    <row r="342" spans="1:11" ht="13.5" customHeight="1" x14ac:dyDescent="0.3">
      <c r="A342" s="23"/>
      <c r="B342" s="25"/>
      <c r="C342" s="6"/>
      <c r="D342" s="265"/>
      <c r="E342" s="265"/>
      <c r="F342" s="265"/>
      <c r="G342" s="265"/>
      <c r="H342" s="265"/>
      <c r="I342" s="30"/>
      <c r="J342" s="30"/>
      <c r="K342" s="30"/>
    </row>
    <row r="343" spans="1:11" ht="13.5" customHeight="1" x14ac:dyDescent="0.3">
      <c r="A343" s="23"/>
      <c r="B343" s="25"/>
      <c r="C343" s="6"/>
      <c r="D343" s="265"/>
      <c r="E343" s="265"/>
      <c r="F343" s="265"/>
      <c r="G343" s="265"/>
      <c r="H343" s="265"/>
      <c r="I343" s="30"/>
      <c r="J343" s="30"/>
      <c r="K343" s="30"/>
    </row>
    <row r="344" spans="1:11" ht="13.5" customHeight="1" x14ac:dyDescent="0.3">
      <c r="A344" s="23"/>
      <c r="B344" s="25"/>
      <c r="C344" s="6"/>
      <c r="D344" s="265"/>
      <c r="E344" s="265"/>
      <c r="F344" s="265"/>
      <c r="G344" s="265"/>
      <c r="H344" s="265"/>
      <c r="I344" s="30"/>
      <c r="J344" s="30"/>
      <c r="K344" s="30"/>
    </row>
    <row r="345" spans="1:11" ht="13.5" customHeight="1" x14ac:dyDescent="0.3">
      <c r="A345" s="23"/>
      <c r="B345" s="25"/>
      <c r="C345" s="6"/>
      <c r="D345" s="265"/>
      <c r="E345" s="265"/>
      <c r="F345" s="265"/>
      <c r="G345" s="265"/>
      <c r="H345" s="265"/>
      <c r="I345" s="30"/>
      <c r="J345" s="30"/>
      <c r="K345" s="30"/>
    </row>
    <row r="346" spans="1:11" ht="13.5" customHeight="1" x14ac:dyDescent="0.3">
      <c r="A346" s="23"/>
      <c r="B346" s="25"/>
      <c r="C346" s="6"/>
      <c r="D346" s="265"/>
      <c r="E346" s="265"/>
      <c r="F346" s="265"/>
      <c r="G346" s="265"/>
      <c r="H346" s="265"/>
      <c r="I346" s="30"/>
      <c r="J346" s="30"/>
      <c r="K346" s="30"/>
    </row>
    <row r="347" spans="1:11" ht="13.5" customHeight="1" x14ac:dyDescent="0.3">
      <c r="A347" s="23"/>
      <c r="B347" s="25"/>
      <c r="C347" s="6"/>
      <c r="D347" s="265"/>
      <c r="E347" s="265"/>
      <c r="F347" s="265"/>
      <c r="G347" s="265"/>
      <c r="H347" s="265"/>
      <c r="I347" s="30"/>
      <c r="J347" s="30"/>
      <c r="K347" s="30"/>
    </row>
    <row r="348" spans="1:11" ht="13.5" customHeight="1" x14ac:dyDescent="0.3">
      <c r="A348" s="23"/>
      <c r="B348" s="25"/>
      <c r="C348" s="6"/>
      <c r="D348" s="265"/>
      <c r="E348" s="265"/>
      <c r="F348" s="265"/>
      <c r="G348" s="265"/>
      <c r="H348" s="265"/>
      <c r="I348" s="30"/>
      <c r="J348" s="30"/>
      <c r="K348" s="30"/>
    </row>
    <row r="349" spans="1:11" ht="13.5" customHeight="1" x14ac:dyDescent="0.3">
      <c r="A349" s="23"/>
      <c r="B349" s="25"/>
      <c r="C349" s="6"/>
      <c r="D349" s="265"/>
      <c r="E349" s="265"/>
      <c r="F349" s="265"/>
      <c r="G349" s="265"/>
      <c r="H349" s="265"/>
      <c r="I349" s="30"/>
      <c r="J349" s="30"/>
      <c r="K349" s="30"/>
    </row>
    <row r="350" spans="1:11" ht="13.5" customHeight="1" x14ac:dyDescent="0.3">
      <c r="A350" s="23"/>
      <c r="B350" s="25"/>
      <c r="C350" s="6"/>
      <c r="D350" s="265"/>
      <c r="E350" s="265"/>
      <c r="F350" s="265"/>
      <c r="G350" s="265"/>
      <c r="H350" s="265"/>
      <c r="I350" s="30"/>
      <c r="J350" s="30"/>
      <c r="K350" s="30"/>
    </row>
    <row r="351" spans="1:11" ht="13.5" customHeight="1" x14ac:dyDescent="0.3">
      <c r="A351" s="23"/>
      <c r="B351" s="25"/>
      <c r="C351" s="6"/>
      <c r="D351" s="265"/>
      <c r="E351" s="265"/>
      <c r="F351" s="265"/>
      <c r="G351" s="265"/>
      <c r="H351" s="265"/>
      <c r="I351" s="30"/>
      <c r="J351" s="30"/>
      <c r="K351" s="30"/>
    </row>
    <row r="352" spans="1:11" ht="13.5" customHeight="1" x14ac:dyDescent="0.3">
      <c r="A352" s="23"/>
      <c r="B352" s="25"/>
      <c r="C352" s="6"/>
      <c r="D352" s="265"/>
      <c r="E352" s="265"/>
      <c r="F352" s="265"/>
      <c r="G352" s="265"/>
      <c r="H352" s="265"/>
      <c r="I352" s="30"/>
      <c r="J352" s="30"/>
      <c r="K352" s="30"/>
    </row>
    <row r="353" spans="1:11" ht="13.5" customHeight="1" x14ac:dyDescent="0.3">
      <c r="A353" s="23"/>
      <c r="B353" s="25"/>
      <c r="C353" s="6"/>
      <c r="D353" s="265"/>
      <c r="E353" s="265"/>
      <c r="F353" s="265"/>
      <c r="G353" s="265"/>
      <c r="H353" s="265"/>
      <c r="I353" s="30"/>
      <c r="J353" s="30"/>
      <c r="K353" s="30"/>
    </row>
    <row r="354" spans="1:11" ht="13.5" customHeight="1" x14ac:dyDescent="0.3">
      <c r="A354" s="23"/>
      <c r="B354" s="25"/>
      <c r="C354" s="6"/>
      <c r="D354" s="265"/>
      <c r="E354" s="265"/>
      <c r="F354" s="265"/>
      <c r="G354" s="265"/>
      <c r="H354" s="265"/>
      <c r="I354" s="30"/>
      <c r="J354" s="30"/>
      <c r="K354" s="30"/>
    </row>
    <row r="355" spans="1:11" ht="13.5" customHeight="1" x14ac:dyDescent="0.3">
      <c r="A355" s="23"/>
      <c r="B355" s="25"/>
      <c r="C355" s="6"/>
      <c r="D355" s="265"/>
      <c r="E355" s="265"/>
      <c r="F355" s="265"/>
      <c r="G355" s="265"/>
      <c r="H355" s="265"/>
      <c r="I355" s="30"/>
      <c r="J355" s="30"/>
      <c r="K355" s="30"/>
    </row>
    <row r="356" spans="1:11" ht="13.5" customHeight="1" x14ac:dyDescent="0.3">
      <c r="A356" s="23"/>
      <c r="B356" s="25"/>
      <c r="C356" s="6"/>
      <c r="D356" s="265"/>
      <c r="E356" s="265"/>
      <c r="F356" s="265"/>
      <c r="G356" s="265"/>
      <c r="H356" s="265"/>
      <c r="I356" s="30"/>
      <c r="J356" s="30"/>
      <c r="K356" s="30"/>
    </row>
    <row r="357" spans="1:11" ht="13.5" customHeight="1" x14ac:dyDescent="0.3">
      <c r="A357" s="23"/>
      <c r="B357" s="25"/>
      <c r="C357" s="6"/>
      <c r="D357" s="265"/>
      <c r="E357" s="265"/>
      <c r="F357" s="265"/>
      <c r="G357" s="265"/>
      <c r="H357" s="265"/>
      <c r="I357" s="30"/>
      <c r="J357" s="30"/>
      <c r="K357" s="30"/>
    </row>
    <row r="358" spans="1:11" ht="13.5" customHeight="1" x14ac:dyDescent="0.3">
      <c r="A358" s="23"/>
      <c r="B358" s="24"/>
      <c r="C358" s="6"/>
      <c r="D358" s="264"/>
      <c r="E358" s="264"/>
      <c r="F358" s="264"/>
      <c r="G358" s="264"/>
      <c r="H358" s="264"/>
    </row>
    <row r="359" spans="1:11" ht="13.5" customHeight="1" x14ac:dyDescent="0.3">
      <c r="A359" s="23"/>
      <c r="B359" s="24"/>
      <c r="C359" s="6"/>
      <c r="D359" s="264"/>
      <c r="E359" s="264"/>
      <c r="F359" s="264"/>
      <c r="G359" s="264"/>
      <c r="H359" s="264"/>
    </row>
    <row r="360" spans="1:11" ht="13.5" customHeight="1" x14ac:dyDescent="0.3">
      <c r="A360" s="23"/>
      <c r="B360" s="24"/>
      <c r="C360" s="6"/>
      <c r="D360" s="264"/>
      <c r="E360" s="264"/>
      <c r="F360" s="264"/>
      <c r="G360" s="264"/>
      <c r="H360" s="264"/>
    </row>
    <row r="361" spans="1:11" ht="13.5" customHeight="1" x14ac:dyDescent="0.3">
      <c r="A361" s="23"/>
      <c r="B361" s="24"/>
      <c r="C361" s="6"/>
      <c r="D361" s="264"/>
      <c r="E361" s="264"/>
      <c r="F361" s="264"/>
      <c r="G361" s="264"/>
      <c r="H361" s="264"/>
    </row>
    <row r="362" spans="1:11" ht="13.5" customHeight="1" x14ac:dyDescent="0.3">
      <c r="A362" s="23"/>
      <c r="B362" s="24"/>
      <c r="C362" s="6"/>
      <c r="D362" s="264"/>
      <c r="E362" s="264"/>
      <c r="F362" s="264"/>
      <c r="G362" s="264"/>
      <c r="H362" s="264"/>
    </row>
    <row r="363" spans="1:11" ht="13.5" customHeight="1" x14ac:dyDescent="0.3">
      <c r="A363" s="23"/>
      <c r="B363" s="31"/>
      <c r="C363" s="6"/>
      <c r="D363" s="263"/>
      <c r="E363" s="263"/>
      <c r="F363" s="263"/>
      <c r="G363" s="263"/>
      <c r="H363" s="263"/>
    </row>
    <row r="364" spans="1:11" ht="13.5" customHeight="1" x14ac:dyDescent="0.3">
      <c r="A364" s="23"/>
      <c r="B364" s="31"/>
      <c r="C364" s="6"/>
      <c r="D364" s="263"/>
      <c r="E364" s="263"/>
      <c r="F364" s="263"/>
      <c r="G364" s="263"/>
      <c r="H364" s="263"/>
    </row>
    <row r="365" spans="1:11" ht="13.5" customHeight="1" x14ac:dyDescent="0.3">
      <c r="A365" s="23"/>
      <c r="B365" s="31"/>
      <c r="C365" s="6"/>
      <c r="D365" s="263"/>
      <c r="E365" s="263"/>
      <c r="F365" s="263"/>
      <c r="G365" s="263"/>
      <c r="H365" s="263"/>
    </row>
    <row r="366" spans="1:11" s="149" customFormat="1" ht="13.5" customHeight="1" x14ac:dyDescent="0.3">
      <c r="A366" s="148"/>
      <c r="B366" s="148"/>
      <c r="C366" s="148"/>
      <c r="D366" s="148"/>
      <c r="E366" s="148"/>
      <c r="F366" s="148"/>
      <c r="G366" s="148"/>
    </row>
    <row r="367" spans="1:11" s="149" customFormat="1" ht="13.5" customHeight="1" x14ac:dyDescent="0.3">
      <c r="A367" s="148"/>
      <c r="B367" s="148"/>
      <c r="C367" s="148"/>
      <c r="D367" s="148"/>
      <c r="E367" s="148"/>
      <c r="F367" s="148"/>
      <c r="G367" s="148"/>
    </row>
    <row r="368" spans="1:11" s="149" customFormat="1" ht="13.5" customHeight="1" x14ac:dyDescent="0.3">
      <c r="A368" s="148"/>
      <c r="B368" s="148"/>
      <c r="C368" s="148"/>
      <c r="D368" s="148"/>
      <c r="E368" s="148"/>
      <c r="F368" s="148"/>
      <c r="G368" s="148"/>
    </row>
    <row r="369" spans="1:7" s="149" customFormat="1" ht="13.5" customHeight="1" x14ac:dyDescent="0.3">
      <c r="A369" s="148"/>
      <c r="B369" s="148"/>
      <c r="C369" s="148"/>
      <c r="D369" s="148"/>
      <c r="E369" s="148"/>
      <c r="F369" s="148"/>
      <c r="G369" s="148"/>
    </row>
    <row r="370" spans="1:7" s="149" customFormat="1" ht="13.5" customHeight="1" x14ac:dyDescent="0.3">
      <c r="A370" s="148"/>
      <c r="B370" s="148"/>
      <c r="C370" s="148"/>
      <c r="D370" s="148"/>
      <c r="E370" s="148"/>
      <c r="F370" s="148"/>
      <c r="G370" s="148"/>
    </row>
    <row r="371" spans="1:7" s="149" customFormat="1" ht="13.5" customHeight="1" x14ac:dyDescent="0.3">
      <c r="A371" s="148"/>
      <c r="B371" s="148"/>
      <c r="C371" s="148"/>
      <c r="D371" s="148"/>
      <c r="E371" s="148"/>
      <c r="F371" s="148"/>
      <c r="G371" s="148"/>
    </row>
    <row r="372" spans="1:7" s="149" customFormat="1" ht="13.5" customHeight="1" x14ac:dyDescent="0.3">
      <c r="A372" s="148"/>
      <c r="B372" s="148"/>
      <c r="C372" s="148"/>
      <c r="D372" s="148"/>
      <c r="E372" s="148"/>
      <c r="F372" s="148"/>
      <c r="G372" s="148"/>
    </row>
    <row r="373" spans="1:7" s="149" customFormat="1" ht="13.5" customHeight="1" x14ac:dyDescent="0.3">
      <c r="A373" s="148"/>
      <c r="B373" s="148"/>
      <c r="C373" s="148"/>
      <c r="D373" s="148"/>
      <c r="E373" s="148"/>
      <c r="F373" s="148"/>
      <c r="G373" s="148"/>
    </row>
    <row r="374" spans="1:7" s="149" customFormat="1" ht="13.5" customHeight="1" x14ac:dyDescent="0.3">
      <c r="A374" s="148"/>
      <c r="B374" s="148"/>
      <c r="C374" s="148"/>
      <c r="D374" s="148"/>
      <c r="E374" s="148"/>
      <c r="F374" s="148"/>
      <c r="G374" s="148"/>
    </row>
    <row r="375" spans="1:7" s="149" customFormat="1" ht="13.5" customHeight="1" x14ac:dyDescent="0.3">
      <c r="A375" s="148"/>
      <c r="B375" s="148"/>
      <c r="C375" s="148"/>
      <c r="D375" s="148"/>
      <c r="E375" s="148"/>
      <c r="F375" s="148"/>
      <c r="G375" s="148"/>
    </row>
    <row r="376" spans="1:7" s="149" customFormat="1" ht="13.5" customHeight="1" x14ac:dyDescent="0.3">
      <c r="A376" s="148"/>
      <c r="B376" s="148"/>
      <c r="C376" s="148"/>
      <c r="D376" s="148"/>
      <c r="E376" s="148"/>
      <c r="F376" s="148"/>
      <c r="G376" s="148"/>
    </row>
    <row r="377" spans="1:7" s="149" customFormat="1" ht="13.5" customHeight="1" x14ac:dyDescent="0.3">
      <c r="A377" s="148"/>
      <c r="B377" s="148"/>
      <c r="C377" s="148"/>
      <c r="D377" s="148"/>
      <c r="E377" s="148"/>
      <c r="F377" s="148"/>
      <c r="G377" s="148"/>
    </row>
    <row r="378" spans="1:7" s="149" customFormat="1" ht="13.5" customHeight="1" x14ac:dyDescent="0.3">
      <c r="A378" s="148"/>
      <c r="B378" s="148"/>
      <c r="C378" s="148"/>
      <c r="D378" s="148"/>
      <c r="E378" s="148"/>
      <c r="F378" s="148"/>
      <c r="G378" s="148"/>
    </row>
    <row r="379" spans="1:7" s="149" customFormat="1" ht="13.5" customHeight="1" x14ac:dyDescent="0.3">
      <c r="A379" s="148"/>
      <c r="B379" s="148"/>
      <c r="C379" s="148"/>
      <c r="D379" s="148"/>
      <c r="E379" s="148"/>
      <c r="F379" s="148"/>
      <c r="G379" s="148"/>
    </row>
    <row r="380" spans="1:7" ht="13.5" customHeight="1" x14ac:dyDescent="0.3">
      <c r="A380" s="120"/>
      <c r="B380" s="120"/>
      <c r="C380" s="120"/>
      <c r="D380" s="120"/>
      <c r="E380" s="120"/>
      <c r="F380" s="120"/>
      <c r="G380" s="120"/>
    </row>
  </sheetData>
  <sheetProtection algorithmName="SHA-512" hashValue="cBU78/9StemrOWzRSqWXiNnLQ1ALPPQW3xn633/N3+iATT9sEEU0JtqnE58kSzkGp3VygKVpoqAOTUWV76BRmw==" saltValue="mYe8NAJ9gUkWN8sxFvcmOw==" spinCount="100000" sheet="1" objects="1" scenarios="1" selectLockedCells="1" selectUnlockedCells="1"/>
  <mergeCells count="77">
    <mergeCell ref="D53:H54"/>
    <mergeCell ref="D61:H61"/>
    <mergeCell ref="A63:H63"/>
    <mergeCell ref="D84:H84"/>
    <mergeCell ref="D161:H162"/>
    <mergeCell ref="D124:H124"/>
    <mergeCell ref="D105:H105"/>
    <mergeCell ref="A114:H115"/>
    <mergeCell ref="D164:H164"/>
    <mergeCell ref="A64:H70"/>
    <mergeCell ref="D78:H78"/>
    <mergeCell ref="B72:H72"/>
    <mergeCell ref="D89:H89"/>
    <mergeCell ref="D48:H49"/>
    <mergeCell ref="A73:H75"/>
    <mergeCell ref="D268:H268"/>
    <mergeCell ref="D205:H205"/>
    <mergeCell ref="A136:H137"/>
    <mergeCell ref="D140:H140"/>
    <mergeCell ref="D142:H142"/>
    <mergeCell ref="D143:H143"/>
    <mergeCell ref="A107:H107"/>
    <mergeCell ref="D85:H87"/>
    <mergeCell ref="D50:H50"/>
    <mergeCell ref="D57:H59"/>
    <mergeCell ref="A116:H120"/>
    <mergeCell ref="D112:H112"/>
    <mergeCell ref="D92:H92"/>
    <mergeCell ref="D88:H88"/>
    <mergeCell ref="A1:E1"/>
    <mergeCell ref="D24:H26"/>
    <mergeCell ref="D80:H82"/>
    <mergeCell ref="D83:H83"/>
    <mergeCell ref="D36:H36"/>
    <mergeCell ref="D10:H11"/>
    <mergeCell ref="A2:H3"/>
    <mergeCell ref="D32:H34"/>
    <mergeCell ref="D37:H37"/>
    <mergeCell ref="B39:H39"/>
    <mergeCell ref="A40:H42"/>
    <mergeCell ref="D28:H28"/>
    <mergeCell ref="D12:H12"/>
    <mergeCell ref="A16:H18"/>
    <mergeCell ref="D27:H27"/>
    <mergeCell ref="D51:H52"/>
    <mergeCell ref="B14:H15"/>
    <mergeCell ref="D29:H30"/>
    <mergeCell ref="A149:H155"/>
    <mergeCell ref="A231:H234"/>
    <mergeCell ref="D207:H207"/>
    <mergeCell ref="D208:H209"/>
    <mergeCell ref="D176:H176"/>
    <mergeCell ref="A181:H181"/>
    <mergeCell ref="A210:H210"/>
    <mergeCell ref="D213:H213"/>
    <mergeCell ref="A219:H219"/>
    <mergeCell ref="D222:H222"/>
    <mergeCell ref="D206:H206"/>
    <mergeCell ref="A146:H148"/>
    <mergeCell ref="D94:H94"/>
    <mergeCell ref="B91:H91"/>
    <mergeCell ref="A274:H274"/>
    <mergeCell ref="D281:H281"/>
    <mergeCell ref="B96:H96"/>
    <mergeCell ref="A97:H97"/>
    <mergeCell ref="D98:H98"/>
    <mergeCell ref="B100:H100"/>
    <mergeCell ref="A101:H101"/>
    <mergeCell ref="D102:H102"/>
    <mergeCell ref="D104:H104"/>
    <mergeCell ref="A258:H258"/>
    <mergeCell ref="A265:H265"/>
    <mergeCell ref="D178:H178"/>
    <mergeCell ref="D160:H160"/>
    <mergeCell ref="D126:H127"/>
    <mergeCell ref="A169:H171"/>
    <mergeCell ref="D174:H174"/>
  </mergeCells>
  <printOptions horizontalCentered="1"/>
  <pageMargins left="0.62992125984251968" right="0.62992125984251968" top="1.2598425196850394" bottom="0.39370078740157483" header="0.23622047244094491" footer="0.23622047244094491"/>
  <pageSetup paperSize="9" orientation="portrait" horizontalDpi="1200" verticalDpi="1200" r:id="rId1"/>
  <headerFooter>
    <oddHeader>&amp;L&amp;G&amp;C&amp;9Attività 222 – Verifiche attrezzature di lavoro e impianti&amp;"Arial,Grassetto"
Gas tecnici - Rischio asfissia
&amp;A&amp;R&amp;9A222-MS008 
Rev01 del ../../2021
Class.02.02.04 
&amp;P di &amp;N</oddHeader>
    <oddFooter>&amp;L&amp;9UOC Impiantistica&amp;R&amp;9&amp;F</oddFooter>
  </headerFooter>
  <drawing r:id="rId2"/>
  <legacyDrawing r:id="rId3"/>
  <legacyDrawingHF r:id="rId4"/>
  <oleObjects>
    <mc:AlternateContent xmlns:mc="http://schemas.openxmlformats.org/markup-compatibility/2006">
      <mc:Choice Requires="x14">
        <oleObject progId="Equation.3" shapeId="9234" r:id="rId5">
          <objectPr defaultSize="0" autoPict="0" r:id="rId6">
            <anchor moveWithCells="1" sizeWithCells="1">
              <from>
                <xdr:col>1</xdr:col>
                <xdr:colOff>0</xdr:colOff>
                <xdr:row>17</xdr:row>
                <xdr:rowOff>161925</xdr:rowOff>
              </from>
              <to>
                <xdr:col>5</xdr:col>
                <xdr:colOff>219075</xdr:colOff>
                <xdr:row>20</xdr:row>
                <xdr:rowOff>57150</xdr:rowOff>
              </to>
            </anchor>
          </objectPr>
        </oleObject>
      </mc:Choice>
      <mc:Fallback>
        <oleObject progId="Equation.3" shapeId="9234" r:id="rId5"/>
      </mc:Fallback>
    </mc:AlternateContent>
    <mc:AlternateContent xmlns:mc="http://schemas.openxmlformats.org/markup-compatibility/2006">
      <mc:Choice Requires="x14">
        <oleObject progId="Equation.3" shapeId="9235" r:id="rId7">
          <objectPr defaultSize="0" autoPict="0" r:id="rId8">
            <anchor moveWithCells="1" sizeWithCells="1">
              <from>
                <xdr:col>1</xdr:col>
                <xdr:colOff>38100</xdr:colOff>
                <xdr:row>42</xdr:row>
                <xdr:rowOff>28575</xdr:rowOff>
              </from>
              <to>
                <xdr:col>4</xdr:col>
                <xdr:colOff>523875</xdr:colOff>
                <xdr:row>44</xdr:row>
                <xdr:rowOff>85725</xdr:rowOff>
              </to>
            </anchor>
          </objectPr>
        </oleObject>
      </mc:Choice>
      <mc:Fallback>
        <oleObject progId="Equation.3" shapeId="9235" r:id="rId7"/>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dimension ref="A1:P110"/>
  <sheetViews>
    <sheetView zoomScaleNormal="100" workbookViewId="0">
      <selection sqref="A1:XFD1048576"/>
    </sheetView>
  </sheetViews>
  <sheetFormatPr defaultRowHeight="14.25" x14ac:dyDescent="0.2"/>
  <cols>
    <col min="1" max="16384" width="9" style="1"/>
  </cols>
  <sheetData>
    <row r="1" spans="1:16" ht="15" x14ac:dyDescent="0.2">
      <c r="A1" s="342" t="s">
        <v>49</v>
      </c>
      <c r="B1" s="342"/>
      <c r="C1" s="342"/>
      <c r="D1" s="342"/>
      <c r="E1" s="342"/>
      <c r="F1" s="342"/>
      <c r="G1" s="342"/>
      <c r="H1" s="342"/>
      <c r="I1" s="342"/>
      <c r="J1" s="342"/>
      <c r="K1" s="342"/>
      <c r="L1" s="342"/>
      <c r="M1" s="342"/>
      <c r="N1" s="342"/>
      <c r="O1" s="342"/>
      <c r="P1" s="342"/>
    </row>
    <row r="2" spans="1:16" x14ac:dyDescent="0.2">
      <c r="A2" s="345" t="s">
        <v>50</v>
      </c>
      <c r="B2" s="345"/>
      <c r="C2" s="345"/>
      <c r="D2" s="345"/>
      <c r="E2" s="345"/>
      <c r="F2" s="345"/>
      <c r="G2" s="345"/>
      <c r="H2" s="345"/>
      <c r="I2" s="345"/>
      <c r="J2" s="345"/>
      <c r="K2" s="345"/>
      <c r="L2" s="345"/>
      <c r="M2" s="345"/>
      <c r="N2" s="345"/>
      <c r="O2" s="345"/>
    </row>
    <row r="17" spans="1:16" ht="15" x14ac:dyDescent="0.2">
      <c r="A17" s="342" t="s">
        <v>58</v>
      </c>
      <c r="B17" s="342"/>
      <c r="C17" s="342"/>
      <c r="D17" s="342"/>
      <c r="E17" s="342"/>
      <c r="F17" s="342"/>
      <c r="G17" s="342"/>
      <c r="H17" s="342"/>
      <c r="I17" s="342"/>
      <c r="J17" s="342"/>
      <c r="K17" s="342"/>
      <c r="L17" s="342"/>
      <c r="M17" s="342"/>
      <c r="N17" s="342"/>
      <c r="O17" s="342"/>
      <c r="P17" s="342"/>
    </row>
    <row r="18" spans="1:16" x14ac:dyDescent="0.2">
      <c r="A18" s="345" t="s">
        <v>71</v>
      </c>
      <c r="B18" s="345"/>
      <c r="C18" s="345"/>
      <c r="D18" s="345"/>
      <c r="E18" s="345"/>
      <c r="F18" s="345"/>
      <c r="G18" s="345"/>
      <c r="H18" s="345"/>
      <c r="I18" s="345"/>
      <c r="J18" s="345"/>
      <c r="K18" s="345"/>
      <c r="L18" s="345"/>
      <c r="M18" s="345"/>
      <c r="N18" s="345"/>
      <c r="O18" s="345"/>
      <c r="P18" s="345"/>
    </row>
    <row r="19" spans="1:16" x14ac:dyDescent="0.2">
      <c r="A19" s="343" t="s">
        <v>56</v>
      </c>
      <c r="B19" s="343"/>
      <c r="C19" s="343"/>
      <c r="D19" s="343"/>
      <c r="E19" s="343"/>
      <c r="F19" s="343"/>
      <c r="G19" s="343"/>
      <c r="H19" s="343"/>
      <c r="I19" s="343"/>
      <c r="J19" s="343"/>
      <c r="K19" s="343"/>
      <c r="L19" s="343"/>
      <c r="M19" s="343"/>
      <c r="N19" s="343"/>
      <c r="O19" s="343"/>
      <c r="P19" s="343"/>
    </row>
    <row r="20" spans="1:16" x14ac:dyDescent="0.2">
      <c r="A20" s="343"/>
      <c r="B20" s="343"/>
      <c r="C20" s="343"/>
      <c r="D20" s="343"/>
      <c r="E20" s="343"/>
      <c r="F20" s="343"/>
      <c r="G20" s="343"/>
      <c r="H20" s="343"/>
      <c r="I20" s="343"/>
      <c r="J20" s="343"/>
      <c r="K20" s="343"/>
      <c r="L20" s="343"/>
      <c r="M20" s="343"/>
      <c r="N20" s="343"/>
      <c r="O20" s="343"/>
      <c r="P20" s="343"/>
    </row>
    <row r="66" spans="1:16" ht="15" x14ac:dyDescent="0.2">
      <c r="A66" s="342" t="s">
        <v>52</v>
      </c>
      <c r="B66" s="342"/>
      <c r="C66" s="342"/>
      <c r="D66" s="342"/>
      <c r="E66" s="342"/>
      <c r="F66" s="342"/>
      <c r="G66" s="342"/>
      <c r="H66" s="342"/>
      <c r="I66" s="342"/>
      <c r="J66" s="342"/>
      <c r="K66" s="342"/>
      <c r="L66" s="342"/>
      <c r="M66" s="342"/>
      <c r="N66" s="342"/>
      <c r="O66" s="342"/>
      <c r="P66" s="342"/>
    </row>
    <row r="67" spans="1:16" x14ac:dyDescent="0.2">
      <c r="A67" s="344" t="s">
        <v>51</v>
      </c>
      <c r="B67" s="344"/>
      <c r="C67" s="344"/>
      <c r="D67" s="344"/>
      <c r="E67" s="344"/>
      <c r="F67" s="344"/>
      <c r="G67" s="344"/>
      <c r="H67" s="344"/>
      <c r="I67" s="344"/>
      <c r="J67" s="344"/>
      <c r="K67" s="344"/>
      <c r="L67" s="344"/>
      <c r="M67" s="344"/>
      <c r="N67" s="344"/>
      <c r="O67" s="344"/>
      <c r="P67" s="344"/>
    </row>
    <row r="82" spans="1:16" ht="14.25" customHeight="1" x14ac:dyDescent="0.2">
      <c r="A82" s="2"/>
      <c r="B82" s="2"/>
      <c r="C82" s="2"/>
      <c r="D82" s="2"/>
      <c r="E82" s="2"/>
      <c r="F82" s="2"/>
      <c r="G82" s="2"/>
      <c r="H82" s="2"/>
    </row>
    <row r="83" spans="1:16" x14ac:dyDescent="0.2">
      <c r="A83" s="2"/>
      <c r="B83" s="2"/>
      <c r="C83" s="2"/>
      <c r="D83" s="2"/>
      <c r="E83" s="2"/>
      <c r="F83" s="2"/>
      <c r="G83" s="2"/>
      <c r="H83" s="2"/>
    </row>
    <row r="84" spans="1:16" s="3" customFormat="1" ht="14.25" customHeight="1" x14ac:dyDescent="0.2">
      <c r="A84" s="342" t="s">
        <v>72</v>
      </c>
      <c r="B84" s="342"/>
      <c r="C84" s="342"/>
      <c r="D84" s="342"/>
      <c r="E84" s="342"/>
      <c r="F84" s="342"/>
      <c r="G84" s="342"/>
      <c r="H84" s="342"/>
      <c r="I84" s="342"/>
      <c r="J84" s="342"/>
      <c r="K84" s="342"/>
      <c r="L84" s="342"/>
      <c r="M84" s="342"/>
      <c r="N84" s="342"/>
      <c r="O84" s="342"/>
      <c r="P84" s="342"/>
    </row>
    <row r="85" spans="1:16" ht="14.25" customHeight="1" x14ac:dyDescent="0.2">
      <c r="A85" s="288" t="s">
        <v>53</v>
      </c>
      <c r="B85" s="288"/>
      <c r="C85" s="288"/>
      <c r="D85" s="288"/>
      <c r="E85" s="288"/>
      <c r="F85" s="288"/>
      <c r="G85" s="288"/>
      <c r="H85" s="288"/>
      <c r="I85" s="288"/>
      <c r="J85" s="288"/>
      <c r="K85" s="288"/>
      <c r="L85" s="288"/>
      <c r="M85" s="288"/>
      <c r="N85" s="288"/>
      <c r="O85" s="288"/>
      <c r="P85" s="288"/>
    </row>
    <row r="86" spans="1:16" x14ac:dyDescent="0.2">
      <c r="A86" s="288"/>
      <c r="B86" s="288"/>
      <c r="C86" s="288"/>
      <c r="D86" s="288"/>
      <c r="E86" s="288"/>
      <c r="F86" s="288"/>
      <c r="G86" s="288"/>
      <c r="H86" s="288"/>
      <c r="I86" s="288"/>
      <c r="J86" s="288"/>
      <c r="K86" s="288"/>
      <c r="L86" s="288"/>
      <c r="M86" s="288"/>
      <c r="N86" s="288"/>
      <c r="O86" s="288"/>
      <c r="P86" s="288"/>
    </row>
    <row r="87" spans="1:16" x14ac:dyDescent="0.2">
      <c r="A87" s="155"/>
      <c r="B87" s="355" t="s">
        <v>54</v>
      </c>
      <c r="C87" s="355"/>
      <c r="D87" s="355"/>
      <c r="E87" s="355" t="s">
        <v>55</v>
      </c>
      <c r="F87" s="355"/>
      <c r="G87" s="355"/>
      <c r="H87" s="155"/>
    </row>
    <row r="88" spans="1:16" x14ac:dyDescent="0.2">
      <c r="A88" s="155"/>
      <c r="B88" s="355">
        <v>5</v>
      </c>
      <c r="C88" s="355"/>
      <c r="D88" s="355"/>
      <c r="E88" s="355">
        <v>40.5</v>
      </c>
      <c r="F88" s="355"/>
      <c r="G88" s="355"/>
      <c r="H88" s="155"/>
    </row>
    <row r="89" spans="1:16" x14ac:dyDescent="0.2">
      <c r="A89" s="155"/>
      <c r="B89" s="355">
        <v>20</v>
      </c>
      <c r="C89" s="355"/>
      <c r="D89" s="355"/>
      <c r="E89" s="355">
        <v>58.5</v>
      </c>
      <c r="F89" s="355"/>
      <c r="G89" s="355"/>
      <c r="H89" s="155"/>
    </row>
    <row r="90" spans="1:16" x14ac:dyDescent="0.2">
      <c r="A90" s="155"/>
      <c r="B90" s="355">
        <v>35</v>
      </c>
      <c r="C90" s="355"/>
      <c r="D90" s="355"/>
      <c r="E90" s="355">
        <v>116.5</v>
      </c>
      <c r="F90" s="355"/>
      <c r="G90" s="355"/>
      <c r="H90" s="155"/>
    </row>
    <row r="91" spans="1:16" x14ac:dyDescent="0.2">
      <c r="A91" s="155"/>
      <c r="B91" s="355">
        <v>50</v>
      </c>
      <c r="C91" s="355"/>
      <c r="D91" s="355"/>
      <c r="E91" s="355">
        <v>215.9</v>
      </c>
      <c r="F91" s="355"/>
      <c r="G91" s="355"/>
      <c r="H91" s="155"/>
    </row>
    <row r="93" spans="1:16" ht="15" x14ac:dyDescent="0.2">
      <c r="A93" s="342" t="s">
        <v>59</v>
      </c>
      <c r="B93" s="342"/>
      <c r="C93" s="342"/>
      <c r="D93" s="342"/>
      <c r="E93" s="342"/>
      <c r="F93" s="342"/>
      <c r="G93" s="342"/>
      <c r="H93" s="342"/>
      <c r="I93" s="342"/>
      <c r="J93" s="342"/>
      <c r="K93" s="342"/>
      <c r="L93" s="342"/>
      <c r="M93" s="342"/>
      <c r="N93" s="342"/>
      <c r="O93" s="342"/>
      <c r="P93" s="342"/>
    </row>
    <row r="94" spans="1:16" ht="14.25" customHeight="1" x14ac:dyDescent="0.2">
      <c r="A94" s="356" t="s">
        <v>30</v>
      </c>
      <c r="B94" s="356"/>
      <c r="C94" s="356"/>
      <c r="D94" s="356"/>
      <c r="E94" s="356"/>
      <c r="F94" s="356"/>
      <c r="G94" s="356"/>
      <c r="H94" s="356"/>
      <c r="I94" s="356"/>
      <c r="J94" s="356"/>
      <c r="K94" s="356"/>
      <c r="L94" s="356"/>
      <c r="M94" s="356"/>
      <c r="N94" s="356"/>
      <c r="O94" s="356"/>
      <c r="P94" s="356"/>
    </row>
    <row r="95" spans="1:16" x14ac:dyDescent="0.2">
      <c r="A95" s="4"/>
      <c r="B95" s="4"/>
      <c r="C95" s="4"/>
      <c r="D95" s="4"/>
      <c r="E95" s="4"/>
      <c r="F95" s="4"/>
      <c r="G95" s="4"/>
      <c r="H95" s="4"/>
    </row>
    <row r="96" spans="1:16" x14ac:dyDescent="0.2">
      <c r="B96" s="346"/>
      <c r="C96" s="347"/>
      <c r="D96" s="347"/>
      <c r="E96" s="347"/>
      <c r="F96" s="347"/>
      <c r="G96" s="348"/>
    </row>
    <row r="97" spans="2:7" x14ac:dyDescent="0.2">
      <c r="B97" s="349"/>
      <c r="C97" s="350"/>
      <c r="D97" s="350"/>
      <c r="E97" s="350"/>
      <c r="F97" s="350"/>
      <c r="G97" s="351"/>
    </row>
    <row r="98" spans="2:7" x14ac:dyDescent="0.2">
      <c r="B98" s="349"/>
      <c r="C98" s="350"/>
      <c r="D98" s="350"/>
      <c r="E98" s="350"/>
      <c r="F98" s="350"/>
      <c r="G98" s="351"/>
    </row>
    <row r="99" spans="2:7" x14ac:dyDescent="0.2">
      <c r="B99" s="349"/>
      <c r="C99" s="350"/>
      <c r="D99" s="350"/>
      <c r="E99" s="350"/>
      <c r="F99" s="350"/>
      <c r="G99" s="351"/>
    </row>
    <row r="100" spans="2:7" x14ac:dyDescent="0.2">
      <c r="B100" s="349"/>
      <c r="C100" s="350"/>
      <c r="D100" s="350"/>
      <c r="E100" s="350"/>
      <c r="F100" s="350"/>
      <c r="G100" s="351"/>
    </row>
    <row r="101" spans="2:7" x14ac:dyDescent="0.2">
      <c r="B101" s="349"/>
      <c r="C101" s="350"/>
      <c r="D101" s="350"/>
      <c r="E101" s="350"/>
      <c r="F101" s="350"/>
      <c r="G101" s="351"/>
    </row>
    <row r="102" spans="2:7" x14ac:dyDescent="0.2">
      <c r="B102" s="349"/>
      <c r="C102" s="350"/>
      <c r="D102" s="350"/>
      <c r="E102" s="350"/>
      <c r="F102" s="350"/>
      <c r="G102" s="351"/>
    </row>
    <row r="103" spans="2:7" x14ac:dyDescent="0.2">
      <c r="B103" s="349"/>
      <c r="C103" s="350"/>
      <c r="D103" s="350"/>
      <c r="E103" s="350"/>
      <c r="F103" s="350"/>
      <c r="G103" s="351"/>
    </row>
    <row r="104" spans="2:7" x14ac:dyDescent="0.2">
      <c r="B104" s="349"/>
      <c r="C104" s="350"/>
      <c r="D104" s="350"/>
      <c r="E104" s="350"/>
      <c r="F104" s="350"/>
      <c r="G104" s="351"/>
    </row>
    <row r="105" spans="2:7" x14ac:dyDescent="0.2">
      <c r="B105" s="349"/>
      <c r="C105" s="350"/>
      <c r="D105" s="350"/>
      <c r="E105" s="350"/>
      <c r="F105" s="350"/>
      <c r="G105" s="351"/>
    </row>
    <row r="106" spans="2:7" x14ac:dyDescent="0.2">
      <c r="B106" s="349"/>
      <c r="C106" s="350"/>
      <c r="D106" s="350"/>
      <c r="E106" s="350"/>
      <c r="F106" s="350"/>
      <c r="G106" s="351"/>
    </row>
    <row r="107" spans="2:7" x14ac:dyDescent="0.2">
      <c r="B107" s="349"/>
      <c r="C107" s="350"/>
      <c r="D107" s="350"/>
      <c r="E107" s="350"/>
      <c r="F107" s="350"/>
      <c r="G107" s="351"/>
    </row>
    <row r="108" spans="2:7" x14ac:dyDescent="0.2">
      <c r="B108" s="349"/>
      <c r="C108" s="350"/>
      <c r="D108" s="350"/>
      <c r="E108" s="350"/>
      <c r="F108" s="350"/>
      <c r="G108" s="351"/>
    </row>
    <row r="109" spans="2:7" x14ac:dyDescent="0.2">
      <c r="B109" s="349"/>
      <c r="C109" s="350"/>
      <c r="D109" s="350"/>
      <c r="E109" s="350"/>
      <c r="F109" s="350"/>
      <c r="G109" s="351"/>
    </row>
    <row r="110" spans="2:7" x14ac:dyDescent="0.2">
      <c r="B110" s="352"/>
      <c r="C110" s="353"/>
      <c r="D110" s="353"/>
      <c r="E110" s="353"/>
      <c r="F110" s="353"/>
      <c r="G110" s="354"/>
    </row>
  </sheetData>
  <sheetProtection algorithmName="SHA-512" hashValue="w0yy1pioFAcsZSJzJPQ/sxijVBwdRKpoSN6FpPyA7Jxc9cxBvY7zAhUjrz+QxcsPLdNcSun23zlRQhGcAr+P/Q==" saltValue="Jiwav2hfrRonWXH2h6r1ZQ==" spinCount="100000" sheet="1" objects="1" scenarios="1" selectLockedCells="1" selectUnlockedCells="1"/>
  <mergeCells count="22">
    <mergeCell ref="A85:P86"/>
    <mergeCell ref="B96:G110"/>
    <mergeCell ref="E91:G91"/>
    <mergeCell ref="B87:D87"/>
    <mergeCell ref="E87:G87"/>
    <mergeCell ref="B88:D88"/>
    <mergeCell ref="B91:D91"/>
    <mergeCell ref="E88:G88"/>
    <mergeCell ref="B89:D89"/>
    <mergeCell ref="E89:G89"/>
    <mergeCell ref="B90:D90"/>
    <mergeCell ref="E90:G90"/>
    <mergeCell ref="A93:P93"/>
    <mergeCell ref="A94:P94"/>
    <mergeCell ref="A1:P1"/>
    <mergeCell ref="A19:P20"/>
    <mergeCell ref="A66:P66"/>
    <mergeCell ref="A67:P67"/>
    <mergeCell ref="A84:P84"/>
    <mergeCell ref="A2:O2"/>
    <mergeCell ref="A17:P17"/>
    <mergeCell ref="A18:P18"/>
  </mergeCells>
  <pageMargins left="0.70866141732283472" right="0.70866141732283472" top="0.74803149606299213" bottom="0.74803149606299213" header="0.31496062992125984" footer="0.31496062992125984"/>
  <pageSetup paperSize="9"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dimension ref="A1:N76"/>
  <sheetViews>
    <sheetView zoomScale="130" zoomScaleNormal="130" workbookViewId="0">
      <selection sqref="A1:XFD1048576"/>
    </sheetView>
  </sheetViews>
  <sheetFormatPr defaultRowHeight="13.5" x14ac:dyDescent="0.25"/>
  <cols>
    <col min="1" max="4" width="9" style="37"/>
    <col min="5" max="5" width="9.875" style="37" bestFit="1" customWidth="1"/>
    <col min="6" max="6" width="9" style="37"/>
    <col min="7" max="7" width="9" style="37" customWidth="1"/>
    <col min="8" max="8" width="8.5" style="174" customWidth="1"/>
    <col min="9" max="16384" width="9" style="37"/>
  </cols>
  <sheetData>
    <row r="1" spans="1:9" x14ac:dyDescent="0.25">
      <c r="A1" s="176" t="s">
        <v>23</v>
      </c>
      <c r="H1" s="173"/>
      <c r="I1" s="35"/>
    </row>
    <row r="2" spans="1:9" x14ac:dyDescent="0.25">
      <c r="A2" s="47" t="s">
        <v>27</v>
      </c>
      <c r="B2" s="47"/>
      <c r="C2" s="47"/>
      <c r="D2" s="47"/>
      <c r="E2" s="60">
        <v>1.403</v>
      </c>
      <c r="F2" s="255" t="s">
        <v>26</v>
      </c>
      <c r="H2" s="173"/>
      <c r="I2" s="35"/>
    </row>
    <row r="3" spans="1:9" x14ac:dyDescent="0.25">
      <c r="A3" s="47" t="s">
        <v>125</v>
      </c>
      <c r="B3" s="47"/>
      <c r="C3" s="47"/>
      <c r="D3" s="47"/>
      <c r="E3" s="60">
        <v>28.013400000000001</v>
      </c>
      <c r="F3" s="255" t="s">
        <v>8</v>
      </c>
      <c r="H3" s="173"/>
    </row>
    <row r="4" spans="1:9" ht="15.75" x14ac:dyDescent="0.25">
      <c r="A4" s="47" t="s">
        <v>126</v>
      </c>
      <c r="B4" s="47"/>
      <c r="C4" s="47"/>
      <c r="D4" s="47"/>
      <c r="E4" s="60">
        <v>1.1848000000000001</v>
      </c>
      <c r="F4" s="255" t="s">
        <v>127</v>
      </c>
      <c r="G4" s="62"/>
    </row>
    <row r="5" spans="1:9" ht="15.75" x14ac:dyDescent="0.25">
      <c r="A5" s="47" t="s">
        <v>128</v>
      </c>
      <c r="B5" s="47"/>
      <c r="C5" s="47"/>
      <c r="D5" s="47"/>
      <c r="E5" s="60">
        <v>809</v>
      </c>
      <c r="F5" s="255" t="s">
        <v>127</v>
      </c>
    </row>
    <row r="6" spans="1:9" ht="15" x14ac:dyDescent="0.25">
      <c r="A6" s="47" t="s">
        <v>129</v>
      </c>
      <c r="B6" s="47"/>
      <c r="C6" s="47"/>
      <c r="D6" s="47"/>
      <c r="E6" s="158">
        <v>-146.94999999999999</v>
      </c>
      <c r="F6" s="255" t="s">
        <v>28</v>
      </c>
      <c r="H6" s="177"/>
    </row>
    <row r="7" spans="1:9" ht="15" x14ac:dyDescent="0.25">
      <c r="A7" s="47" t="s">
        <v>130</v>
      </c>
      <c r="B7" s="47"/>
      <c r="C7" s="47"/>
      <c r="D7" s="47"/>
      <c r="E7" s="60">
        <v>33.999000000000002</v>
      </c>
      <c r="F7" s="255" t="s">
        <v>29</v>
      </c>
      <c r="H7" s="173"/>
    </row>
    <row r="8" spans="1:9" ht="15" x14ac:dyDescent="0.25">
      <c r="A8" s="47" t="s">
        <v>131</v>
      </c>
      <c r="B8" s="47"/>
      <c r="C8" s="47"/>
      <c r="D8" s="47"/>
      <c r="E8" s="60">
        <v>0.97</v>
      </c>
      <c r="F8" s="255" t="str">
        <f>IF(E8&lt;0.8,"Più leggero dell'aria (&lt; 0,8), più pesante se refrigerato",IF(E8&gt;1.2,"Più pesante dell'aria (&gt; 1,1)","Paragonabile all'aria (0,8 ÷ 1,1), più pesante se refrigerato"))</f>
        <v>Paragonabile all'aria (0,8 ÷ 1,1), più pesante se refrigerato</v>
      </c>
      <c r="H8" s="173"/>
    </row>
    <row r="9" spans="1:9" ht="15" x14ac:dyDescent="0.25">
      <c r="A9" s="47" t="s">
        <v>132</v>
      </c>
      <c r="B9" s="47"/>
      <c r="C9" s="47"/>
      <c r="D9" s="47"/>
      <c r="E9" s="60">
        <v>198700</v>
      </c>
      <c r="F9" s="178" t="s">
        <v>74</v>
      </c>
      <c r="H9" s="173"/>
    </row>
    <row r="10" spans="1:9" ht="15" x14ac:dyDescent="0.25">
      <c r="A10" s="47" t="s">
        <v>133</v>
      </c>
      <c r="B10" s="47"/>
      <c r="C10" s="47"/>
      <c r="D10" s="47"/>
      <c r="E10" s="60">
        <v>77.346999999999994</v>
      </c>
      <c r="F10" s="178" t="s">
        <v>15</v>
      </c>
      <c r="H10" s="173"/>
    </row>
    <row r="11" spans="1:9" x14ac:dyDescent="0.25">
      <c r="A11" s="47" t="s">
        <v>269</v>
      </c>
      <c r="B11" s="47"/>
      <c r="C11" s="47"/>
      <c r="D11" s="47"/>
      <c r="E11" s="60">
        <v>705</v>
      </c>
      <c r="F11" s="178" t="s">
        <v>276</v>
      </c>
      <c r="H11" s="173"/>
    </row>
    <row r="12" spans="1:9" x14ac:dyDescent="0.25">
      <c r="E12" s="179"/>
      <c r="H12" s="173"/>
    </row>
    <row r="13" spans="1:9" x14ac:dyDescent="0.25">
      <c r="A13" s="176" t="s">
        <v>24</v>
      </c>
      <c r="E13" s="179"/>
      <c r="H13" s="173"/>
    </row>
    <row r="14" spans="1:9" x14ac:dyDescent="0.25">
      <c r="A14" s="47" t="s">
        <v>27</v>
      </c>
      <c r="B14" s="47"/>
      <c r="C14" s="47"/>
      <c r="D14" s="47"/>
      <c r="E14" s="60">
        <v>1.3029999999999999</v>
      </c>
      <c r="F14" s="255" t="s">
        <v>26</v>
      </c>
      <c r="H14" s="173"/>
    </row>
    <row r="15" spans="1:9" x14ac:dyDescent="0.25">
      <c r="A15" s="47" t="s">
        <v>125</v>
      </c>
      <c r="B15" s="47"/>
      <c r="C15" s="47"/>
      <c r="D15" s="47"/>
      <c r="E15" s="60">
        <v>44.01</v>
      </c>
      <c r="F15" s="255" t="s">
        <v>8</v>
      </c>
      <c r="H15" s="173"/>
    </row>
    <row r="16" spans="1:9" ht="15.75" x14ac:dyDescent="0.25">
      <c r="A16" s="47" t="s">
        <v>126</v>
      </c>
      <c r="B16" s="47"/>
      <c r="C16" s="47"/>
      <c r="D16" s="47"/>
      <c r="E16" s="60">
        <v>1.8140000000000001</v>
      </c>
      <c r="F16" s="255" t="s">
        <v>127</v>
      </c>
      <c r="H16" s="173"/>
    </row>
    <row r="17" spans="1:14" ht="15.75" x14ac:dyDescent="0.25">
      <c r="A17" s="47" t="s">
        <v>128</v>
      </c>
      <c r="B17" s="47"/>
      <c r="C17" s="47"/>
      <c r="D17" s="47"/>
      <c r="E17" s="60">
        <v>1180</v>
      </c>
      <c r="F17" s="255" t="s">
        <v>127</v>
      </c>
      <c r="H17" s="173"/>
    </row>
    <row r="18" spans="1:14" ht="15" x14ac:dyDescent="0.25">
      <c r="A18" s="47" t="s">
        <v>129</v>
      </c>
      <c r="B18" s="47"/>
      <c r="C18" s="47"/>
      <c r="D18" s="47"/>
      <c r="E18" s="60">
        <v>31.06</v>
      </c>
      <c r="F18" s="255" t="s">
        <v>28</v>
      </c>
      <c r="H18" s="173"/>
    </row>
    <row r="19" spans="1:14" ht="15" x14ac:dyDescent="0.25">
      <c r="A19" s="47" t="s">
        <v>130</v>
      </c>
      <c r="B19" s="47"/>
      <c r="C19" s="47"/>
      <c r="D19" s="47"/>
      <c r="E19" s="60">
        <v>73.825000000000003</v>
      </c>
      <c r="F19" s="255" t="s">
        <v>29</v>
      </c>
      <c r="H19" s="173"/>
      <c r="J19" s="180"/>
      <c r="K19" s="180"/>
      <c r="L19" s="180"/>
      <c r="M19" s="180"/>
      <c r="N19" s="180"/>
    </row>
    <row r="20" spans="1:14" ht="15" x14ac:dyDescent="0.25">
      <c r="A20" s="47" t="s">
        <v>131</v>
      </c>
      <c r="B20" s="47"/>
      <c r="C20" s="47"/>
      <c r="D20" s="47"/>
      <c r="E20" s="60">
        <v>1.53</v>
      </c>
      <c r="F20" s="255" t="str">
        <f>IF(E20&lt;0.8,"Più leggero dell'aria (&lt; 0,8), più pesante se refrigerato",IF(E20&gt;1.2,"Più pesante dell'aria (&gt; 1,1)","Paragonabile all'aria (0,8 ÷ 1,1), più pesante se refrigerato"))</f>
        <v>Più pesante dell'aria (&gt; 1,1)</v>
      </c>
      <c r="J20" s="180"/>
      <c r="K20" s="180"/>
      <c r="L20" s="180"/>
      <c r="M20" s="180"/>
      <c r="N20" s="180"/>
    </row>
    <row r="21" spans="1:14" x14ac:dyDescent="0.25">
      <c r="E21" s="179"/>
    </row>
    <row r="22" spans="1:14" x14ac:dyDescent="0.25">
      <c r="A22" s="176" t="s">
        <v>25</v>
      </c>
      <c r="E22" s="179"/>
    </row>
    <row r="23" spans="1:14" x14ac:dyDescent="0.25">
      <c r="A23" s="47" t="s">
        <v>27</v>
      </c>
      <c r="B23" s="47"/>
      <c r="C23" s="47"/>
      <c r="D23" s="47"/>
      <c r="E23" s="60">
        <v>1.669</v>
      </c>
      <c r="F23" s="255" t="s">
        <v>26</v>
      </c>
    </row>
    <row r="24" spans="1:14" x14ac:dyDescent="0.25">
      <c r="A24" s="47" t="s">
        <v>125</v>
      </c>
      <c r="B24" s="47"/>
      <c r="C24" s="47"/>
      <c r="D24" s="47"/>
      <c r="E24" s="60">
        <v>39.948</v>
      </c>
      <c r="F24" s="255" t="s">
        <v>8</v>
      </c>
    </row>
    <row r="25" spans="1:14" ht="15.75" x14ac:dyDescent="0.25">
      <c r="A25" s="47" t="s">
        <v>126</v>
      </c>
      <c r="B25" s="47"/>
      <c r="C25" s="47"/>
      <c r="D25" s="47"/>
      <c r="E25" s="60">
        <v>1.6359999999999999</v>
      </c>
      <c r="F25" s="255" t="s">
        <v>127</v>
      </c>
    </row>
    <row r="26" spans="1:14" ht="15.75" x14ac:dyDescent="0.25">
      <c r="A26" s="47" t="s">
        <v>128</v>
      </c>
      <c r="B26" s="47"/>
      <c r="C26" s="47"/>
      <c r="D26" s="47"/>
      <c r="E26" s="60">
        <v>1396</v>
      </c>
      <c r="F26" s="255" t="s">
        <v>127</v>
      </c>
    </row>
    <row r="27" spans="1:14" ht="15" x14ac:dyDescent="0.25">
      <c r="A27" s="47" t="s">
        <v>129</v>
      </c>
      <c r="B27" s="47"/>
      <c r="C27" s="47"/>
      <c r="D27" s="47"/>
      <c r="E27" s="60">
        <v>-122.29</v>
      </c>
      <c r="F27" s="255" t="s">
        <v>28</v>
      </c>
    </row>
    <row r="28" spans="1:14" ht="15" x14ac:dyDescent="0.25">
      <c r="A28" s="47" t="s">
        <v>130</v>
      </c>
      <c r="B28" s="47"/>
      <c r="C28" s="47"/>
      <c r="D28" s="47"/>
      <c r="E28" s="60">
        <v>48.98</v>
      </c>
      <c r="F28" s="255" t="s">
        <v>29</v>
      </c>
    </row>
    <row r="29" spans="1:14" ht="15" x14ac:dyDescent="0.25">
      <c r="A29" s="47" t="s">
        <v>131</v>
      </c>
      <c r="B29" s="47"/>
      <c r="C29" s="47"/>
      <c r="D29" s="47"/>
      <c r="E29" s="60">
        <v>1.38</v>
      </c>
      <c r="F29" s="255" t="str">
        <f>IF(E29&lt;0.8,"Più leggero dell'aria (&lt; 0,8), più pesante se refrigerato",IF(E29&gt;1.2,"Più pesante dell'aria (&gt; 1,1)","Paragonabile all'aria (0,8 ÷ 1,1), più pesante se refrigerato"))</f>
        <v>Più pesante dell'aria (&gt; 1,1)</v>
      </c>
    </row>
    <row r="31" spans="1:14" x14ac:dyDescent="0.25">
      <c r="B31" s="181"/>
      <c r="C31" s="181"/>
      <c r="D31" s="181"/>
      <c r="E31" s="181"/>
      <c r="F31" s="181"/>
    </row>
    <row r="32" spans="1:14" x14ac:dyDescent="0.25">
      <c r="B32" s="181"/>
      <c r="C32" s="181"/>
      <c r="D32" s="181"/>
      <c r="E32" s="181"/>
      <c r="F32" s="181"/>
    </row>
    <row r="33" spans="1:7" x14ac:dyDescent="0.25">
      <c r="B33" s="181"/>
      <c r="C33" s="181"/>
      <c r="D33" s="181"/>
      <c r="E33" s="181"/>
      <c r="F33" s="181"/>
    </row>
    <row r="34" spans="1:7" x14ac:dyDescent="0.25">
      <c r="B34" s="181"/>
      <c r="C34" s="181"/>
      <c r="D34" s="181"/>
      <c r="E34" s="181"/>
      <c r="F34" s="181"/>
    </row>
    <row r="35" spans="1:7" x14ac:dyDescent="0.25">
      <c r="B35" s="181"/>
      <c r="C35" s="181"/>
      <c r="D35" s="181"/>
      <c r="E35" s="181"/>
      <c r="F35" s="181"/>
    </row>
    <row r="36" spans="1:7" x14ac:dyDescent="0.25">
      <c r="B36" s="181"/>
      <c r="C36" s="181"/>
      <c r="D36" s="181"/>
      <c r="E36" s="181"/>
      <c r="F36" s="181"/>
    </row>
    <row r="37" spans="1:7" x14ac:dyDescent="0.25">
      <c r="B37" s="181"/>
      <c r="C37" s="181"/>
      <c r="D37" s="181"/>
      <c r="E37" s="181"/>
      <c r="F37" s="181"/>
    </row>
    <row r="38" spans="1:7" x14ac:dyDescent="0.25">
      <c r="B38" s="181"/>
      <c r="C38" s="181"/>
      <c r="D38" s="181"/>
      <c r="E38" s="181"/>
      <c r="F38" s="181"/>
    </row>
    <row r="39" spans="1:7" x14ac:dyDescent="0.25">
      <c r="B39" s="181"/>
      <c r="C39" s="181"/>
      <c r="D39" s="181"/>
      <c r="E39" s="181"/>
      <c r="F39" s="181"/>
    </row>
    <row r="40" spans="1:7" x14ac:dyDescent="0.25">
      <c r="B40" s="181"/>
      <c r="C40" s="181"/>
      <c r="D40" s="181"/>
      <c r="E40" s="181"/>
      <c r="F40" s="181"/>
    </row>
    <row r="41" spans="1:7" x14ac:dyDescent="0.25">
      <c r="B41" s="181"/>
      <c r="C41" s="181"/>
      <c r="D41" s="181"/>
      <c r="E41" s="181"/>
      <c r="F41" s="181"/>
    </row>
    <row r="42" spans="1:7" x14ac:dyDescent="0.25">
      <c r="B42" s="181"/>
      <c r="C42" s="181"/>
      <c r="D42" s="181"/>
      <c r="E42" s="181"/>
      <c r="F42" s="181"/>
    </row>
    <row r="43" spans="1:7" x14ac:dyDescent="0.25">
      <c r="B43" s="181"/>
      <c r="C43" s="181"/>
      <c r="D43" s="181"/>
      <c r="E43" s="181"/>
      <c r="F43" s="181"/>
    </row>
    <row r="44" spans="1:7" x14ac:dyDescent="0.25">
      <c r="B44" s="181"/>
      <c r="C44" s="181"/>
      <c r="D44" s="181"/>
      <c r="E44" s="181"/>
      <c r="F44" s="181"/>
    </row>
    <row r="45" spans="1:7" x14ac:dyDescent="0.25">
      <c r="B45" s="181"/>
      <c r="C45" s="181"/>
      <c r="D45" s="181"/>
      <c r="E45" s="181"/>
      <c r="F45" s="181"/>
    </row>
    <row r="46" spans="1:7" ht="14.25" customHeight="1" x14ac:dyDescent="0.25">
      <c r="A46" s="182"/>
      <c r="B46" s="182"/>
      <c r="C46" s="182"/>
      <c r="D46" s="182"/>
      <c r="E46" s="182"/>
      <c r="F46" s="182"/>
      <c r="G46" s="182"/>
    </row>
    <row r="47" spans="1:7" x14ac:dyDescent="0.25">
      <c r="A47" s="182"/>
      <c r="B47" s="182"/>
      <c r="C47" s="182"/>
      <c r="D47" s="182"/>
      <c r="E47" s="182"/>
      <c r="F47" s="182"/>
      <c r="G47" s="182"/>
    </row>
    <row r="48" spans="1:7" x14ac:dyDescent="0.25">
      <c r="A48" s="180"/>
      <c r="B48" s="180"/>
      <c r="C48" s="180"/>
      <c r="D48" s="180"/>
    </row>
    <row r="49" spans="1:4" x14ac:dyDescent="0.25">
      <c r="A49" s="180"/>
      <c r="B49" s="180"/>
      <c r="C49" s="180"/>
      <c r="D49" s="180"/>
    </row>
    <row r="63" spans="1:4" x14ac:dyDescent="0.25">
      <c r="A63" s="183"/>
      <c r="B63" s="183"/>
      <c r="C63" s="183"/>
      <c r="D63" s="183"/>
    </row>
    <row r="65" spans="1:4" x14ac:dyDescent="0.25">
      <c r="A65" s="173"/>
      <c r="B65" s="62"/>
      <c r="C65" s="62"/>
      <c r="D65" s="62"/>
    </row>
    <row r="66" spans="1:4" x14ac:dyDescent="0.25">
      <c r="A66" s="173" t="s">
        <v>23</v>
      </c>
      <c r="B66" s="184" t="s">
        <v>48</v>
      </c>
      <c r="C66" s="173">
        <v>0.25</v>
      </c>
      <c r="D66" s="173">
        <v>0</v>
      </c>
    </row>
    <row r="67" spans="1:4" ht="15" x14ac:dyDescent="0.25">
      <c r="A67" s="173" t="s">
        <v>134</v>
      </c>
      <c r="B67" s="184" t="s">
        <v>47</v>
      </c>
      <c r="C67" s="173">
        <v>1</v>
      </c>
      <c r="D67" s="173">
        <v>10</v>
      </c>
    </row>
    <row r="68" spans="1:4" x14ac:dyDescent="0.25">
      <c r="A68" s="173" t="s">
        <v>25</v>
      </c>
      <c r="B68" s="184" t="s">
        <v>73</v>
      </c>
      <c r="C68" s="173">
        <v>2.5</v>
      </c>
      <c r="D68" s="173">
        <v>90</v>
      </c>
    </row>
    <row r="69" spans="1:4" x14ac:dyDescent="0.25">
      <c r="A69" s="185"/>
      <c r="B69" s="185"/>
      <c r="C69" s="184">
        <v>5</v>
      </c>
      <c r="D69" s="173">
        <v>900</v>
      </c>
    </row>
    <row r="70" spans="1:4" x14ac:dyDescent="0.25">
      <c r="A70" s="185"/>
      <c r="B70" s="185"/>
      <c r="C70" s="185"/>
      <c r="D70" s="173">
        <v>5400</v>
      </c>
    </row>
    <row r="71" spans="1:4" x14ac:dyDescent="0.25">
      <c r="A71" s="185"/>
      <c r="B71" s="185"/>
      <c r="C71" s="185"/>
      <c r="D71" s="173">
        <v>28800</v>
      </c>
    </row>
    <row r="72" spans="1:4" x14ac:dyDescent="0.25">
      <c r="A72" s="185"/>
      <c r="B72" s="185"/>
      <c r="C72" s="185"/>
      <c r="D72" s="185"/>
    </row>
    <row r="73" spans="1:4" x14ac:dyDescent="0.25">
      <c r="A73" s="185"/>
      <c r="B73" s="185"/>
      <c r="C73" s="185"/>
      <c r="D73" s="185"/>
    </row>
    <row r="74" spans="1:4" x14ac:dyDescent="0.25">
      <c r="A74" s="185"/>
      <c r="B74" s="185"/>
      <c r="C74" s="185"/>
      <c r="D74" s="185"/>
    </row>
    <row r="75" spans="1:4" x14ac:dyDescent="0.25">
      <c r="A75" s="185"/>
      <c r="B75" s="185"/>
      <c r="C75" s="185"/>
      <c r="D75" s="185"/>
    </row>
    <row r="76" spans="1:4" x14ac:dyDescent="0.25">
      <c r="A76" s="185"/>
      <c r="B76" s="185"/>
      <c r="C76" s="185"/>
      <c r="D76" s="185"/>
    </row>
  </sheetData>
  <sheetProtection algorithmName="SHA-512" hashValue="jG5Bn0xNWKIMXEtpiJ9DFbzFuwqiCdmmnLHfgxTvUsMai98wiNTM84wz7a0tRQgRQmVlucbsWBsfS2RRLrHRUg==" saltValue="/WErz52A+iQZ92jybe1LZw==" spinCount="100000" sheet="1" selectLockedCells="1" selectUnlockedCells="1"/>
  <printOptions horizontalCentered="1"/>
  <pageMargins left="0.62992125984251968" right="0.62992125984251968" top="1.2598425196850394" bottom="0.39370078740157483" header="0.23622047244094491" footer="0.23622047244094491"/>
  <pageSetup paperSize="9" orientation="portrait" r:id="rId1"/>
  <headerFooter>
    <oddHeader xml:space="preserve">&amp;L&amp;G&amp;C&amp;"Arial,Grassetto"&amp;9Supporto per la valutazione della concentrazione
di ossigeno a seguito di rilascio accidentale di gas tecnico 
in ambiente chiuso&amp;"Arial,Normale"
&amp;"Arial,Grassetto"&amp;A&amp;R&amp;9 
&amp;11
</oddHeader>
    <oddFooter>&amp;L&amp;9M. Baldissin - UOS Sicurezza Elettrica&amp;R&amp;9&amp;F</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K68"/>
  <sheetViews>
    <sheetView zoomScale="160" zoomScaleNormal="160" workbookViewId="0">
      <selection activeCell="A9" sqref="A9"/>
    </sheetView>
  </sheetViews>
  <sheetFormatPr defaultRowHeight="13.5" x14ac:dyDescent="0.25"/>
  <cols>
    <col min="1" max="1" width="9" style="175"/>
    <col min="2" max="16384" width="9" style="62"/>
  </cols>
  <sheetData>
    <row r="1" spans="1:6" x14ac:dyDescent="0.25">
      <c r="A1" s="188" t="s">
        <v>102</v>
      </c>
      <c r="B1" s="157"/>
      <c r="C1" s="157"/>
      <c r="D1" s="157"/>
      <c r="E1" s="157"/>
    </row>
    <row r="2" spans="1:6" ht="15" customHeight="1" x14ac:dyDescent="0.25">
      <c r="A2" s="189" t="s">
        <v>75</v>
      </c>
      <c r="B2" s="164"/>
      <c r="C2" s="164"/>
      <c r="D2" s="156"/>
      <c r="E2" s="165"/>
    </row>
    <row r="3" spans="1:6" ht="15" customHeight="1" x14ac:dyDescent="0.25">
      <c r="A3" s="166" t="s">
        <v>82</v>
      </c>
      <c r="B3" s="167"/>
      <c r="C3" s="167"/>
      <c r="D3" s="167"/>
      <c r="E3" s="167"/>
      <c r="F3" s="36">
        <v>2.5</v>
      </c>
    </row>
    <row r="4" spans="1:6" ht="15" customHeight="1" x14ac:dyDescent="0.25">
      <c r="A4" s="166" t="s">
        <v>83</v>
      </c>
      <c r="B4" s="166"/>
      <c r="C4" s="166"/>
      <c r="D4" s="166"/>
      <c r="E4" s="36"/>
      <c r="F4" s="36">
        <v>0.25</v>
      </c>
    </row>
    <row r="5" spans="1:6" ht="15" customHeight="1" x14ac:dyDescent="0.25">
      <c r="A5" s="166" t="s">
        <v>84</v>
      </c>
      <c r="B5" s="167"/>
      <c r="C5" s="167"/>
      <c r="D5" s="167"/>
      <c r="E5" s="36"/>
      <c r="F5" s="36">
        <v>0.1</v>
      </c>
    </row>
    <row r="6" spans="1:6" ht="15" customHeight="1" x14ac:dyDescent="0.25">
      <c r="A6" s="166" t="s">
        <v>85</v>
      </c>
      <c r="B6" s="167"/>
      <c r="C6" s="167"/>
      <c r="D6" s="167"/>
      <c r="E6" s="36"/>
      <c r="F6" s="36">
        <v>0.1</v>
      </c>
    </row>
    <row r="7" spans="1:6" ht="15" customHeight="1" x14ac:dyDescent="0.25">
      <c r="A7" s="166" t="s">
        <v>86</v>
      </c>
      <c r="B7" s="167"/>
      <c r="C7" s="167"/>
      <c r="D7" s="167"/>
      <c r="E7" s="36"/>
      <c r="F7" s="36">
        <v>0.25</v>
      </c>
    </row>
    <row r="8" spans="1:6" ht="15" customHeight="1" x14ac:dyDescent="0.25">
      <c r="A8" s="166" t="s">
        <v>325</v>
      </c>
      <c r="B8" s="167"/>
      <c r="C8" s="167"/>
      <c r="D8" s="167"/>
      <c r="E8" s="36"/>
      <c r="F8" s="36">
        <v>2.5000000000000001E-2</v>
      </c>
    </row>
    <row r="9" spans="1:6" ht="15" customHeight="1" x14ac:dyDescent="0.25">
      <c r="A9" s="189" t="s">
        <v>76</v>
      </c>
      <c r="B9" s="168"/>
      <c r="C9" s="168"/>
      <c r="D9" s="168"/>
      <c r="E9" s="168"/>
    </row>
    <row r="10" spans="1:6" ht="15" customHeight="1" x14ac:dyDescent="0.25">
      <c r="A10" s="166" t="s">
        <v>87</v>
      </c>
      <c r="B10" s="167"/>
      <c r="C10" s="167"/>
      <c r="D10" s="167"/>
      <c r="E10" s="36"/>
      <c r="F10" s="36">
        <v>2.5</v>
      </c>
    </row>
    <row r="11" spans="1:6" ht="15" customHeight="1" x14ac:dyDescent="0.25">
      <c r="A11" s="166" t="s">
        <v>88</v>
      </c>
      <c r="B11" s="167"/>
      <c r="C11" s="167"/>
      <c r="D11" s="167"/>
      <c r="E11" s="157"/>
      <c r="F11" s="36">
        <v>1</v>
      </c>
    </row>
    <row r="12" spans="1:6" ht="15" customHeight="1" x14ac:dyDescent="0.25">
      <c r="A12" s="189" t="s">
        <v>77</v>
      </c>
      <c r="B12" s="164"/>
      <c r="C12" s="164"/>
      <c r="D12" s="164"/>
      <c r="E12" s="164"/>
    </row>
    <row r="13" spans="1:6" ht="15" customHeight="1" x14ac:dyDescent="0.25">
      <c r="A13" s="166" t="s">
        <v>89</v>
      </c>
      <c r="B13" s="167"/>
      <c r="C13" s="167"/>
      <c r="D13" s="167"/>
      <c r="E13" s="36"/>
      <c r="F13" s="36">
        <v>5</v>
      </c>
    </row>
    <row r="14" spans="1:6" ht="15" customHeight="1" x14ac:dyDescent="0.25">
      <c r="A14" s="189" t="s">
        <v>78</v>
      </c>
      <c r="B14" s="156"/>
      <c r="C14" s="156"/>
      <c r="D14" s="156"/>
      <c r="E14" s="165"/>
      <c r="F14" s="165"/>
    </row>
    <row r="15" spans="1:6" ht="15" customHeight="1" x14ac:dyDescent="0.25">
      <c r="A15" s="166" t="s">
        <v>90</v>
      </c>
      <c r="B15" s="167"/>
      <c r="C15" s="167"/>
      <c r="D15" s="167"/>
      <c r="E15" s="36"/>
      <c r="F15" s="36">
        <v>0.25</v>
      </c>
    </row>
    <row r="16" spans="1:6" ht="15" customHeight="1" x14ac:dyDescent="0.25">
      <c r="A16" s="166" t="s">
        <v>91</v>
      </c>
      <c r="B16" s="167"/>
      <c r="C16" s="167"/>
      <c r="D16" s="167"/>
      <c r="E16" s="36"/>
      <c r="F16" s="36">
        <v>2.5</v>
      </c>
    </row>
    <row r="17" spans="1:11" ht="15" customHeight="1" x14ac:dyDescent="0.25">
      <c r="A17" s="166" t="s">
        <v>104</v>
      </c>
      <c r="B17" s="169"/>
      <c r="C17" s="169"/>
      <c r="D17" s="169"/>
      <c r="E17" s="36"/>
      <c r="F17" s="36">
        <v>2.5</v>
      </c>
    </row>
    <row r="18" spans="1:11" ht="15" customHeight="1" x14ac:dyDescent="0.25">
      <c r="A18" s="189" t="s">
        <v>79</v>
      </c>
      <c r="B18" s="156"/>
      <c r="C18" s="156"/>
      <c r="D18" s="156"/>
      <c r="E18" s="165"/>
      <c r="F18" s="165"/>
    </row>
    <row r="19" spans="1:11" ht="15" customHeight="1" x14ac:dyDescent="0.25">
      <c r="A19" s="166" t="s">
        <v>92</v>
      </c>
      <c r="B19" s="167"/>
      <c r="C19" s="167"/>
      <c r="D19" s="167"/>
      <c r="E19" s="36"/>
      <c r="F19" s="36">
        <v>2.5</v>
      </c>
    </row>
    <row r="20" spans="1:11" ht="15" customHeight="1" x14ac:dyDescent="0.25">
      <c r="A20" s="166" t="s">
        <v>93</v>
      </c>
      <c r="B20" s="167"/>
      <c r="C20" s="167"/>
      <c r="D20" s="167"/>
      <c r="E20" s="36"/>
      <c r="F20" s="36">
        <v>0.25</v>
      </c>
    </row>
    <row r="21" spans="1:11" ht="15" customHeight="1" x14ac:dyDescent="0.25">
      <c r="A21" s="166"/>
      <c r="B21" s="167"/>
      <c r="C21" s="167"/>
      <c r="D21" s="167"/>
      <c r="E21" s="36"/>
      <c r="F21" s="36"/>
    </row>
    <row r="22" spans="1:11" ht="15" customHeight="1" x14ac:dyDescent="0.25">
      <c r="A22" s="217" t="s">
        <v>245</v>
      </c>
      <c r="B22" s="167"/>
      <c r="C22" s="167"/>
      <c r="D22" s="167"/>
      <c r="E22" s="36"/>
      <c r="F22" s="36"/>
    </row>
    <row r="23" spans="1:11" ht="15" customHeight="1" x14ac:dyDescent="0.25">
      <c r="A23" s="254" t="s">
        <v>247</v>
      </c>
      <c r="B23" s="167"/>
      <c r="C23" s="167"/>
      <c r="D23" s="167"/>
      <c r="E23" s="36"/>
      <c r="F23" s="36"/>
    </row>
    <row r="24" spans="1:11" ht="15" customHeight="1" x14ac:dyDescent="0.25">
      <c r="A24" s="254" t="s">
        <v>262</v>
      </c>
      <c r="B24" s="167"/>
      <c r="C24" s="167"/>
      <c r="D24" s="167"/>
      <c r="E24" s="36"/>
      <c r="F24" s="36"/>
    </row>
    <row r="25" spans="1:11" ht="15" customHeight="1" x14ac:dyDescent="0.25">
      <c r="A25" s="254" t="s">
        <v>282</v>
      </c>
      <c r="B25" s="167"/>
      <c r="C25" s="167"/>
      <c r="D25" s="167"/>
      <c r="E25" s="36"/>
      <c r="F25" s="36"/>
    </row>
    <row r="26" spans="1:11" ht="14.25" customHeight="1" x14ac:dyDescent="0.25">
      <c r="A26" s="170" t="s">
        <v>80</v>
      </c>
      <c r="B26" s="171"/>
      <c r="C26" s="171"/>
      <c r="D26" s="171"/>
      <c r="E26" s="171"/>
    </row>
    <row r="27" spans="1:11" x14ac:dyDescent="0.25">
      <c r="A27" s="217" t="s">
        <v>103</v>
      </c>
      <c r="B27" s="156"/>
      <c r="C27" s="156"/>
      <c r="D27" s="156"/>
      <c r="E27" s="156"/>
    </row>
    <row r="28" spans="1:11" x14ac:dyDescent="0.25">
      <c r="A28" s="254" t="s">
        <v>94</v>
      </c>
      <c r="B28" s="156"/>
      <c r="C28" s="156"/>
      <c r="D28" s="156"/>
      <c r="E28" s="156"/>
      <c r="F28" s="36">
        <v>10</v>
      </c>
      <c r="K28" s="36"/>
    </row>
    <row r="29" spans="1:11" ht="16.5" customHeight="1" x14ac:dyDescent="0.25">
      <c r="A29" s="156" t="s">
        <v>95</v>
      </c>
      <c r="B29" s="157"/>
      <c r="C29" s="157"/>
      <c r="D29" s="157"/>
      <c r="E29" s="157"/>
      <c r="F29" s="36">
        <v>90</v>
      </c>
      <c r="K29" s="36"/>
    </row>
    <row r="30" spans="1:11" ht="13.5" customHeight="1" x14ac:dyDescent="0.25">
      <c r="A30" s="156" t="s">
        <v>96</v>
      </c>
      <c r="B30" s="156"/>
      <c r="C30" s="156"/>
      <c r="D30" s="156"/>
      <c r="E30" s="156"/>
      <c r="F30" s="36">
        <v>900</v>
      </c>
      <c r="K30" s="36"/>
    </row>
    <row r="31" spans="1:11" ht="13.5" customHeight="1" x14ac:dyDescent="0.25">
      <c r="A31" s="156" t="s">
        <v>97</v>
      </c>
      <c r="B31" s="156"/>
      <c r="C31" s="156"/>
      <c r="D31" s="156"/>
      <c r="E31" s="156"/>
      <c r="F31" s="36">
        <v>5400</v>
      </c>
      <c r="K31" s="36"/>
    </row>
    <row r="32" spans="1:11" x14ac:dyDescent="0.25">
      <c r="A32" s="156" t="s">
        <v>98</v>
      </c>
      <c r="B32" s="156"/>
      <c r="C32" s="156"/>
      <c r="D32" s="157"/>
      <c r="E32" s="157"/>
      <c r="F32" s="36">
        <v>28800</v>
      </c>
      <c r="K32" s="36"/>
    </row>
    <row r="34" spans="1:9" x14ac:dyDescent="0.25">
      <c r="A34" s="217" t="s">
        <v>99</v>
      </c>
      <c r="B34" s="36"/>
      <c r="D34" s="36"/>
    </row>
    <row r="35" spans="1:9" x14ac:dyDescent="0.25">
      <c r="A35" s="172" t="s">
        <v>185</v>
      </c>
      <c r="B35" s="173"/>
      <c r="C35" s="173"/>
      <c r="D35" s="173"/>
    </row>
    <row r="36" spans="1:9" x14ac:dyDescent="0.25">
      <c r="A36" s="172" t="s">
        <v>241</v>
      </c>
      <c r="B36" s="173"/>
      <c r="C36" s="173"/>
      <c r="D36" s="173"/>
    </row>
    <row r="37" spans="1:9" x14ac:dyDescent="0.25">
      <c r="A37" s="172" t="s">
        <v>186</v>
      </c>
      <c r="B37" s="173"/>
      <c r="C37" s="173"/>
      <c r="D37" s="173"/>
    </row>
    <row r="38" spans="1:9" x14ac:dyDescent="0.25">
      <c r="A38" s="172" t="s">
        <v>187</v>
      </c>
      <c r="B38" s="173"/>
      <c r="C38" s="173"/>
      <c r="D38" s="173"/>
    </row>
    <row r="39" spans="1:9" x14ac:dyDescent="0.25">
      <c r="A39" s="172" t="s">
        <v>188</v>
      </c>
      <c r="B39" s="173"/>
      <c r="C39" s="173"/>
      <c r="D39" s="173"/>
    </row>
    <row r="40" spans="1:9" x14ac:dyDescent="0.25">
      <c r="A40" s="174"/>
      <c r="B40" s="174"/>
      <c r="C40" s="173"/>
      <c r="D40" s="173"/>
    </row>
    <row r="41" spans="1:9" x14ac:dyDescent="0.25">
      <c r="A41" s="190" t="s">
        <v>99</v>
      </c>
      <c r="B41" s="174"/>
      <c r="C41" s="174"/>
      <c r="D41" s="173"/>
      <c r="F41" s="165"/>
      <c r="G41" s="165"/>
      <c r="H41" s="165"/>
      <c r="I41" s="165"/>
    </row>
    <row r="42" spans="1:9" x14ac:dyDescent="0.25">
      <c r="A42" s="172" t="s">
        <v>295</v>
      </c>
      <c r="B42" s="174"/>
      <c r="C42" s="174"/>
      <c r="D42" s="173"/>
      <c r="F42" s="186">
        <v>0.05</v>
      </c>
      <c r="G42" s="36">
        <v>5</v>
      </c>
      <c r="H42" s="271"/>
      <c r="I42" s="271"/>
    </row>
    <row r="43" spans="1:9" x14ac:dyDescent="0.25">
      <c r="A43" s="172" t="s">
        <v>296</v>
      </c>
      <c r="B43" s="174"/>
      <c r="C43" s="174"/>
      <c r="D43" s="173"/>
      <c r="F43" s="186">
        <v>0.03</v>
      </c>
      <c r="G43" s="36">
        <v>3.5</v>
      </c>
    </row>
    <row r="44" spans="1:9" x14ac:dyDescent="0.25">
      <c r="A44" s="172" t="s">
        <v>297</v>
      </c>
      <c r="B44" s="174"/>
      <c r="C44" s="174"/>
      <c r="D44" s="173"/>
      <c r="F44" s="186">
        <v>2.5000000000000001E-2</v>
      </c>
      <c r="G44" s="36">
        <v>2.5</v>
      </c>
    </row>
    <row r="45" spans="1:9" x14ac:dyDescent="0.25">
      <c r="A45" s="172" t="s">
        <v>298</v>
      </c>
      <c r="B45" s="174"/>
      <c r="C45" s="174"/>
      <c r="D45" s="173"/>
      <c r="F45" s="186">
        <v>0.02</v>
      </c>
      <c r="G45" s="36">
        <v>2</v>
      </c>
    </row>
    <row r="46" spans="1:9" x14ac:dyDescent="0.25">
      <c r="A46" s="172" t="s">
        <v>299</v>
      </c>
      <c r="B46" s="174"/>
      <c r="C46" s="174"/>
      <c r="D46" s="173"/>
      <c r="F46" s="186">
        <v>0.02</v>
      </c>
      <c r="G46" s="36">
        <v>10</v>
      </c>
    </row>
    <row r="47" spans="1:9" x14ac:dyDescent="0.25">
      <c r="A47" s="172" t="s">
        <v>300</v>
      </c>
      <c r="B47" s="174"/>
      <c r="C47" s="174"/>
      <c r="D47" s="173"/>
      <c r="F47" s="186">
        <v>0.01</v>
      </c>
      <c r="G47" s="36">
        <v>5</v>
      </c>
    </row>
    <row r="48" spans="1:9" x14ac:dyDescent="0.25">
      <c r="A48" s="172" t="s">
        <v>189</v>
      </c>
      <c r="B48" s="174"/>
      <c r="C48" s="174"/>
      <c r="D48" s="173"/>
      <c r="F48" s="186">
        <v>5.0000000000000001E-3</v>
      </c>
      <c r="G48" s="36">
        <v>0.5</v>
      </c>
    </row>
    <row r="49" spans="1:7" x14ac:dyDescent="0.25">
      <c r="A49" s="254" t="s">
        <v>190</v>
      </c>
      <c r="F49" s="187">
        <v>0.1</v>
      </c>
      <c r="G49" s="36"/>
    </row>
    <row r="51" spans="1:7" x14ac:dyDescent="0.25">
      <c r="A51" s="170" t="s">
        <v>177</v>
      </c>
    </row>
    <row r="52" spans="1:7" ht="13.5" customHeight="1" x14ac:dyDescent="0.25">
      <c r="A52" s="357" t="s">
        <v>286</v>
      </c>
      <c r="B52" s="357"/>
      <c r="C52" s="357"/>
      <c r="D52" s="357"/>
    </row>
    <row r="53" spans="1:7" x14ac:dyDescent="0.25">
      <c r="A53" s="357"/>
      <c r="B53" s="357"/>
      <c r="C53" s="357"/>
      <c r="D53" s="357"/>
    </row>
    <row r="54" spans="1:7" x14ac:dyDescent="0.25">
      <c r="A54" s="357"/>
      <c r="B54" s="357"/>
      <c r="C54" s="357"/>
      <c r="D54" s="357"/>
    </row>
    <row r="55" spans="1:7" x14ac:dyDescent="0.25">
      <c r="A55" s="170" t="s">
        <v>178</v>
      </c>
    </row>
    <row r="56" spans="1:7" ht="13.5" customHeight="1" x14ac:dyDescent="0.25">
      <c r="A56" s="357" t="s">
        <v>259</v>
      </c>
      <c r="B56" s="357"/>
      <c r="C56" s="357"/>
      <c r="D56" s="357"/>
    </row>
    <row r="57" spans="1:7" x14ac:dyDescent="0.25">
      <c r="A57" s="357"/>
      <c r="B57" s="357"/>
      <c r="C57" s="357"/>
      <c r="D57" s="357"/>
    </row>
    <row r="58" spans="1:7" x14ac:dyDescent="0.25">
      <c r="A58" s="170" t="s">
        <v>179</v>
      </c>
    </row>
    <row r="59" spans="1:7" ht="13.5" customHeight="1" x14ac:dyDescent="0.25">
      <c r="A59" s="357" t="s">
        <v>260</v>
      </c>
      <c r="B59" s="357"/>
      <c r="C59" s="357"/>
      <c r="D59" s="357"/>
    </row>
    <row r="60" spans="1:7" x14ac:dyDescent="0.25">
      <c r="A60" s="357"/>
      <c r="B60" s="357"/>
      <c r="C60" s="357"/>
      <c r="D60" s="357"/>
    </row>
    <row r="62" spans="1:7" ht="15" x14ac:dyDescent="0.3">
      <c r="A62" s="175" t="s">
        <v>320</v>
      </c>
    </row>
    <row r="63" spans="1:7" x14ac:dyDescent="0.25">
      <c r="A63" s="175" t="s">
        <v>301</v>
      </c>
    </row>
    <row r="64" spans="1:7" ht="15" x14ac:dyDescent="0.3">
      <c r="A64" s="175" t="s">
        <v>319</v>
      </c>
    </row>
    <row r="66" spans="1:1" x14ac:dyDescent="0.25">
      <c r="A66" s="175" t="s">
        <v>279</v>
      </c>
    </row>
    <row r="68" spans="1:1" x14ac:dyDescent="0.25">
      <c r="A68" s="175" t="s">
        <v>280</v>
      </c>
    </row>
  </sheetData>
  <sheetProtection algorithmName="SHA-512" hashValue="KCZ1KSPHAKHTGAIwJUFP19FfU6YAVgeh+pno9wpcOhHy8fgG7wG4LiEvpcKdODYppldSNGmv0JViRx6bj6PXPg==" saltValue="XoZVPVwSeBezA5U8hDOJYQ==" spinCount="100000" sheet="1" selectLockedCells="1" selectUnlockedCells="1"/>
  <mergeCells count="3">
    <mergeCell ref="A56:D57"/>
    <mergeCell ref="A59:D60"/>
    <mergeCell ref="A52:D54"/>
  </mergeCells>
  <printOptions horizontalCentered="1"/>
  <pageMargins left="0.62992125984251968" right="0.62992125984251968" top="1.2598425196850394" bottom="0.39370078740157483" header="0.23622047244094491" footer="0.23622047244094491"/>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192CC740F25704FABC619431E19C37A" ma:contentTypeVersion="11" ma:contentTypeDescription="Creare un nuovo documento." ma:contentTypeScope="" ma:versionID="336a15ef23cbff9f31d03da258f256c1">
  <xsd:schema xmlns:xsd="http://www.w3.org/2001/XMLSchema" xmlns:xs="http://www.w3.org/2001/XMLSchema" xmlns:p="http://schemas.microsoft.com/office/2006/metadata/properties" xmlns:ns3="fdb6d88c-5bc0-41e0-bd0f-069a29d597e2" targetNamespace="http://schemas.microsoft.com/office/2006/metadata/properties" ma:root="true" ma:fieldsID="de572be94631babb4152a6d7a92eb7d0" ns3:_="">
    <xsd:import namespace="fdb6d88c-5bc0-41e0-bd0f-069a29d597e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6d88c-5bc0-41e0-bd0f-069a29d59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811B38-2619-417E-B69D-C05844506CC5}">
  <ds:schemaRefs>
    <ds:schemaRef ds:uri="http://schemas.microsoft.com/sharepoint/v3/contenttype/forms"/>
  </ds:schemaRefs>
</ds:datastoreItem>
</file>

<file path=customXml/itemProps2.xml><?xml version="1.0" encoding="utf-8"?>
<ds:datastoreItem xmlns:ds="http://schemas.openxmlformats.org/officeDocument/2006/customXml" ds:itemID="{9749674C-DD30-423D-A4F0-C3C5F5594A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b6d88c-5bc0-41e0-bd0f-069a29d597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CDE396-9B70-4661-9128-D1831BC44283}">
  <ds:schemaRefs>
    <ds:schemaRef ds:uri="http://purl.org/dc/dcmitype/"/>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db6d88c-5bc0-41e0-bd0f-069a29d597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5</vt:i4>
      </vt:variant>
    </vt:vector>
  </HeadingPairs>
  <TitlesOfParts>
    <vt:vector size="11" baseType="lpstr">
      <vt:lpstr>Premessa</vt:lpstr>
      <vt:lpstr>Interfaccia</vt:lpstr>
      <vt:lpstr>Relazioni di calcolo</vt:lpstr>
      <vt:lpstr>Utilità</vt:lpstr>
      <vt:lpstr>Gas tecnici</vt:lpstr>
      <vt:lpstr>Dati</vt:lpstr>
      <vt:lpstr>'Gas tecnici'!Area_stampa</vt:lpstr>
      <vt:lpstr>Interfaccia!Area_stampa</vt:lpstr>
      <vt:lpstr>Premessa!Area_stampa</vt:lpstr>
      <vt:lpstr>'Relazioni di calcolo'!Area_stampa</vt:lpstr>
      <vt:lpstr>Utilità!Area_stampa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Mauro</dc:creator>
  <cp:lastModifiedBy>Baldissin Mauro</cp:lastModifiedBy>
  <cp:lastPrinted>2021-10-01T10:48:17Z</cp:lastPrinted>
  <dcterms:created xsi:type="dcterms:W3CDTF">2014-12-20T14:32:32Z</dcterms:created>
  <dcterms:modified xsi:type="dcterms:W3CDTF">2021-11-16T12:49:00Z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0x0101005192CC740F25704FABC619431E19C37A</vt:lpwstr>
  </property>
</Properties>
</file>